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1075" windowHeight="10740" activeTab="5"/>
  </bookViews>
  <sheets>
    <sheet name="cigarette butts" sheetId="1" r:id="rId1"/>
    <sheet name="plastic bags" sheetId="2" r:id="rId2"/>
    <sheet name="bottle caps" sheetId="3" r:id="rId3"/>
    <sheet name="cotton buds" sheetId="4" r:id="rId4"/>
    <sheet name="refund bottles and cans" sheetId="5" r:id="rId5"/>
    <sheet name="Germany beverage litter" sheetId="6" r:id="rId6"/>
  </sheets>
  <calcPr calcId="145621"/>
</workbook>
</file>

<file path=xl/calcChain.xml><?xml version="1.0" encoding="utf-8"?>
<calcChain xmlns="http://schemas.openxmlformats.org/spreadsheetml/2006/main">
  <c r="L22" i="6" l="1"/>
  <c r="L21" i="6"/>
  <c r="L18" i="6"/>
  <c r="L17" i="6"/>
  <c r="L5" i="6"/>
  <c r="L6" i="6"/>
  <c r="L12" i="6" s="1"/>
  <c r="L8" i="6"/>
  <c r="L9" i="6"/>
  <c r="L13" i="6" l="1"/>
  <c r="W57" i="5"/>
  <c r="W55" i="5"/>
  <c r="Q57" i="5"/>
  <c r="Q55" i="5"/>
  <c r="K57" i="5"/>
  <c r="K55" i="5"/>
  <c r="D57" i="5"/>
  <c r="D55" i="5"/>
  <c r="D9" i="5"/>
  <c r="D10" i="5"/>
  <c r="D11" i="5"/>
  <c r="D12" i="5"/>
  <c r="D14" i="5"/>
  <c r="D15" i="5"/>
  <c r="D16" i="5"/>
  <c r="D20" i="5"/>
  <c r="D21" i="5"/>
  <c r="D22" i="5"/>
  <c r="D23" i="5"/>
  <c r="D24" i="5"/>
  <c r="D25" i="5"/>
  <c r="D26" i="5"/>
  <c r="D27" i="5"/>
  <c r="D32" i="5"/>
  <c r="D33" i="5"/>
  <c r="D34" i="5"/>
  <c r="D35" i="5"/>
  <c r="D36" i="5"/>
  <c r="D37" i="5"/>
  <c r="D38" i="5"/>
  <c r="D42" i="5"/>
  <c r="D43" i="5"/>
  <c r="K17" i="4"/>
  <c r="E40" i="5" l="1"/>
  <c r="Q50" i="5" s="1"/>
  <c r="E29" i="5"/>
  <c r="W50" i="5" s="1"/>
  <c r="Z56" i="5" s="1"/>
  <c r="E6" i="5"/>
  <c r="D50" i="5" s="1"/>
  <c r="F57" i="5" s="1"/>
  <c r="E18" i="5"/>
  <c r="K50" i="5" s="1"/>
  <c r="M56" i="5" s="1"/>
  <c r="Z57" i="5" l="1"/>
  <c r="S57" i="5"/>
  <c r="S56" i="5"/>
  <c r="F56" i="5"/>
  <c r="M57" i="5"/>
  <c r="Y17" i="4" l="1"/>
  <c r="D17" i="4"/>
  <c r="G18" i="4" s="1"/>
  <c r="K12" i="4"/>
  <c r="N18" i="4" s="1"/>
  <c r="R12" i="4"/>
  <c r="Y12" i="4"/>
  <c r="AB18" i="4"/>
  <c r="D12" i="4"/>
  <c r="Y19" i="4"/>
  <c r="R19" i="4"/>
  <c r="U19" i="4" s="1"/>
  <c r="K19" i="4"/>
  <c r="D19" i="4"/>
  <c r="G19" i="4" s="1"/>
  <c r="U18" i="4"/>
  <c r="Y16" i="1"/>
  <c r="R16" i="1"/>
  <c r="K16" i="1"/>
  <c r="D16" i="1"/>
  <c r="C5" i="4"/>
  <c r="C6" i="4" s="1"/>
  <c r="C33" i="3"/>
  <c r="C32" i="3"/>
  <c r="C26" i="3"/>
  <c r="C25" i="3"/>
  <c r="C19" i="3"/>
  <c r="C18" i="3"/>
  <c r="C12" i="3"/>
  <c r="C11" i="3"/>
  <c r="C15" i="3" s="1"/>
  <c r="F5" i="3"/>
  <c r="G5" i="3"/>
  <c r="H5" i="3"/>
  <c r="E5" i="3"/>
  <c r="G4" i="3"/>
  <c r="H4" i="3"/>
  <c r="F4" i="3"/>
  <c r="F3" i="3"/>
  <c r="G3" i="3"/>
  <c r="E3" i="3"/>
  <c r="C29" i="3" l="1"/>
  <c r="N19" i="4"/>
  <c r="AB19" i="4"/>
  <c r="C20" i="3"/>
  <c r="C36" i="3"/>
  <c r="C22" i="3"/>
  <c r="C34" i="3"/>
  <c r="C14" i="3"/>
  <c r="C28" i="3"/>
  <c r="C13" i="3"/>
  <c r="D18" i="3"/>
  <c r="D21" i="3" s="1"/>
  <c r="C21" i="3"/>
  <c r="C35" i="3"/>
  <c r="C27" i="3"/>
  <c r="AB17" i="2"/>
  <c r="AB16" i="2"/>
  <c r="AB15" i="2"/>
  <c r="AB18" i="2"/>
  <c r="AB14" i="2"/>
  <c r="AE20" i="2" s="1"/>
  <c r="AA14" i="2"/>
  <c r="T14" i="2"/>
  <c r="T17" i="2"/>
  <c r="T16" i="2"/>
  <c r="T15" i="2"/>
  <c r="T18" i="2"/>
  <c r="L18" i="2"/>
  <c r="D18" i="2"/>
  <c r="L17" i="2"/>
  <c r="L16" i="2"/>
  <c r="L15" i="2"/>
  <c r="AB8" i="2"/>
  <c r="T8" i="2"/>
  <c r="L8" i="2"/>
  <c r="L14" i="2"/>
  <c r="D14" i="2"/>
  <c r="M15" i="2"/>
  <c r="M16" i="2"/>
  <c r="M17" i="2"/>
  <c r="M18" i="2"/>
  <c r="M21" i="2"/>
  <c r="M14" i="2"/>
  <c r="D17" i="2"/>
  <c r="D16" i="2"/>
  <c r="D15" i="2"/>
  <c r="K15" i="2"/>
  <c r="S15" i="2" s="1"/>
  <c r="AA15" i="2" s="1"/>
  <c r="K16" i="2"/>
  <c r="S16" i="2" s="1"/>
  <c r="AA16" i="2" s="1"/>
  <c r="K17" i="2"/>
  <c r="S17" i="2" s="1"/>
  <c r="AA17" i="2" s="1"/>
  <c r="K18" i="2"/>
  <c r="S18" i="2" s="1"/>
  <c r="AA18" i="2" s="1"/>
  <c r="K19" i="2"/>
  <c r="S19" i="2" s="1"/>
  <c r="AA19" i="2" s="1"/>
  <c r="K20" i="2"/>
  <c r="S20" i="2" s="1"/>
  <c r="AA20" i="2" s="1"/>
  <c r="K21" i="2"/>
  <c r="S21" i="2" s="1"/>
  <c r="AA21" i="2" s="1"/>
  <c r="K22" i="2"/>
  <c r="S22" i="2" s="1"/>
  <c r="AA22" i="2" s="1"/>
  <c r="K23" i="2"/>
  <c r="S23" i="2" s="1"/>
  <c r="AA23" i="2" s="1"/>
  <c r="K14" i="2"/>
  <c r="S14" i="2" s="1"/>
  <c r="D22" i="3" l="1"/>
  <c r="D20" i="3"/>
  <c r="AE18" i="2"/>
  <c r="AE19" i="2"/>
  <c r="W18" i="2"/>
  <c r="W19" i="2"/>
  <c r="W20" i="2"/>
  <c r="O20" i="2"/>
  <c r="O19" i="2"/>
  <c r="O18" i="2"/>
  <c r="Q41" i="2" l="1"/>
  <c r="I41" i="2"/>
  <c r="A40" i="2"/>
  <c r="Q40" i="2"/>
  <c r="I40" i="2"/>
  <c r="A39" i="2"/>
  <c r="I39" i="2"/>
  <c r="A38" i="2"/>
  <c r="I38" i="2"/>
  <c r="A37" i="2"/>
  <c r="I37" i="2"/>
  <c r="A36" i="2"/>
  <c r="Y36" i="2"/>
  <c r="Q36" i="2"/>
  <c r="I36" i="2"/>
  <c r="A35" i="2"/>
  <c r="Y35" i="2"/>
  <c r="Q35" i="2"/>
  <c r="I35" i="2"/>
  <c r="A34" i="2"/>
  <c r="Y34" i="2"/>
  <c r="Q34" i="2"/>
  <c r="I34" i="2"/>
  <c r="A33" i="2"/>
  <c r="Y33" i="2"/>
  <c r="Q33" i="2"/>
  <c r="I33" i="2"/>
  <c r="A32" i="2"/>
  <c r="Y32" i="2"/>
  <c r="Q32" i="2"/>
  <c r="I32" i="2"/>
  <c r="A31" i="2"/>
  <c r="Y31" i="2"/>
  <c r="Q31" i="2"/>
  <c r="I31" i="2"/>
  <c r="Y30" i="2"/>
  <c r="Q30" i="2"/>
  <c r="I30" i="2"/>
  <c r="A30" i="2"/>
  <c r="Y29" i="2"/>
  <c r="Q29" i="2"/>
  <c r="I29" i="2"/>
  <c r="A29" i="2"/>
  <c r="Y28" i="2"/>
  <c r="Q28" i="2"/>
  <c r="I28" i="2"/>
  <c r="A28" i="2"/>
  <c r="Y27" i="2"/>
  <c r="AB21" i="2" s="1"/>
  <c r="Q27" i="2"/>
  <c r="I27" i="2"/>
  <c r="A27" i="2"/>
  <c r="AE21" i="2" l="1"/>
  <c r="AE23" i="2"/>
  <c r="AE22" i="2"/>
  <c r="T21" i="2"/>
  <c r="L21" i="2"/>
  <c r="O23" i="2" s="1"/>
  <c r="G18" i="2"/>
  <c r="G20" i="2"/>
  <c r="G19" i="2"/>
  <c r="D21" i="2"/>
  <c r="W22" i="2" l="1"/>
  <c r="W23" i="2"/>
  <c r="W21" i="2"/>
  <c r="O21" i="2"/>
  <c r="O22" i="2"/>
  <c r="G22" i="2"/>
  <c r="G23" i="2"/>
  <c r="G21" i="2"/>
  <c r="AB15" i="1" l="1"/>
  <c r="U15" i="1"/>
  <c r="A29" i="1"/>
  <c r="A30" i="1"/>
  <c r="N15" i="1" l="1"/>
  <c r="G15" i="1"/>
  <c r="D32" i="3" l="1"/>
  <c r="D25" i="3"/>
  <c r="G16" i="1"/>
  <c r="D11" i="3"/>
  <c r="AB16" i="1"/>
  <c r="U16" i="1"/>
  <c r="N16" i="1"/>
  <c r="D34" i="3" l="1"/>
  <c r="D36" i="3"/>
  <c r="D35" i="3"/>
  <c r="D29" i="3"/>
  <c r="D27" i="3"/>
  <c r="D28" i="3"/>
  <c r="D14" i="3"/>
  <c r="D15" i="3"/>
  <c r="D13" i="3"/>
</calcChain>
</file>

<file path=xl/sharedStrings.xml><?xml version="1.0" encoding="utf-8"?>
<sst xmlns="http://schemas.openxmlformats.org/spreadsheetml/2006/main" count="798" uniqueCount="153">
  <si>
    <t>measure</t>
  </si>
  <si>
    <t>effectiveness</t>
  </si>
  <si>
    <t>cigarette butt littering prevention</t>
  </si>
  <si>
    <t>impact on marine litter</t>
  </si>
  <si>
    <t>total items observed</t>
  </si>
  <si>
    <t>cigarette butt items observed</t>
  </si>
  <si>
    <t>total top ten items observed</t>
  </si>
  <si>
    <t>sea</t>
  </si>
  <si>
    <t>average #/100 m</t>
  </si>
  <si>
    <t>Plastic/polystyrene pieces 2.5 cm &gt; &lt; 50cm (total)</t>
  </si>
  <si>
    <t>plastic/polystyrene pieces 0-2,5 cm</t>
  </si>
  <si>
    <t>String and cord (diameter less than 1 cm)</t>
  </si>
  <si>
    <t>Caps/lids (total)</t>
  </si>
  <si>
    <t>Cotton bud sticks</t>
  </si>
  <si>
    <t>Crisp/sweet packets and lolly sticks (total)</t>
  </si>
  <si>
    <t>Rope (diameter more than 1 cm)</t>
  </si>
  <si>
    <t>Nets and pieces of net &lt; 50 cm</t>
  </si>
  <si>
    <t>Food incl. fast food containers</t>
  </si>
  <si>
    <t>Drink bottles (total)</t>
  </si>
  <si>
    <t>Small plastic bags, e.g., freezer bags</t>
  </si>
  <si>
    <t>Cigarette butts</t>
  </si>
  <si>
    <t>Foam sponge (total)</t>
  </si>
  <si>
    <t>litter reduction</t>
  </si>
  <si>
    <t>%</t>
  </si>
  <si>
    <t>baltic</t>
  </si>
  <si>
    <t>Other ceramic/pottery items</t>
  </si>
  <si>
    <t>Bags (e.g. shopping)</t>
  </si>
  <si>
    <t>Bottle caps</t>
  </si>
  <si>
    <t>Cutlery/trays/straws (total)</t>
  </si>
  <si>
    <t>Wood Crates</t>
  </si>
  <si>
    <t>Cups</t>
  </si>
  <si>
    <t>black</t>
  </si>
  <si>
    <t>Drink cans</t>
  </si>
  <si>
    <t>Clothing</t>
  </si>
  <si>
    <t>mediterranean</t>
  </si>
  <si>
    <t>Bags</t>
  </si>
  <si>
    <t>Bottles</t>
  </si>
  <si>
    <t>plastic bag observed</t>
  </si>
  <si>
    <t>Plastic bags</t>
  </si>
  <si>
    <t>plastic bag fraction of plastic pieces</t>
  </si>
  <si>
    <t>plastic bag fraction of plastic pieces upper limit</t>
  </si>
  <si>
    <t>plastic bag fraction of plastic pieces lower limit</t>
  </si>
  <si>
    <t>total items observed upper limit</t>
  </si>
  <si>
    <t>total items observed lower limit</t>
  </si>
  <si>
    <t>total top ten items observed upper limit</t>
  </si>
  <si>
    <t>total top ten items observed lower limit</t>
  </si>
  <si>
    <t>2</t>
  </si>
  <si>
    <t>plastic bag use reduction</t>
  </si>
  <si>
    <t>north sea</t>
  </si>
  <si>
    <t>OSPAR code</t>
  </si>
  <si>
    <t>baltic sea</t>
  </si>
  <si>
    <t>black sea</t>
  </si>
  <si>
    <t>mediterranean sea</t>
  </si>
  <si>
    <t>Faculty of Dentistry, Ege University</t>
  </si>
  <si>
    <t>Spinal Cord Paralytics Association of Turkey</t>
  </si>
  <si>
    <t>total</t>
  </si>
  <si>
    <t>period</t>
  </si>
  <si>
    <t>spread</t>
  </si>
  <si>
    <t>2010-2012</t>
  </si>
  <si>
    <t>2011-2013</t>
  </si>
  <si>
    <t>average number of bottle caps</t>
  </si>
  <si>
    <t>marine litter reduction in case of 50% caps reduction</t>
  </si>
  <si>
    <t>marine litter reduction in case of 100% caps reduction</t>
  </si>
  <si>
    <t>marine litter reduction in case of 20% caps reduction</t>
  </si>
  <si>
    <t>Baltic sea</t>
  </si>
  <si>
    <t>North sea</t>
  </si>
  <si>
    <t>Black sea</t>
  </si>
  <si>
    <t>Mediterranean sea</t>
  </si>
  <si>
    <t>average number of items</t>
  </si>
  <si>
    <t>top ten items</t>
  </si>
  <si>
    <t>average #/100m</t>
  </si>
  <si>
    <t>buds/km in 2006</t>
  </si>
  <si>
    <t>buds/km in 2007</t>
  </si>
  <si>
    <t>reduction</t>
  </si>
  <si>
    <t>reduction %</t>
  </si>
  <si>
    <t>cotton buds littering prevention</t>
  </si>
  <si>
    <t>cotton bud items observed</t>
  </si>
  <si>
    <t>98</t>
  </si>
  <si>
    <t>Denmark</t>
  </si>
  <si>
    <t>Germany</t>
  </si>
  <si>
    <t>Netherlands</t>
  </si>
  <si>
    <t>Belgium</t>
  </si>
  <si>
    <t>France</t>
  </si>
  <si>
    <t>Spain</t>
  </si>
  <si>
    <t>Poland</t>
  </si>
  <si>
    <t>Lithuania</t>
  </si>
  <si>
    <t>Latvia</t>
  </si>
  <si>
    <t>Estonia</t>
  </si>
  <si>
    <t>Finland</t>
  </si>
  <si>
    <t>Sweden</t>
  </si>
  <si>
    <t>Portugal</t>
  </si>
  <si>
    <t>North-east atlantic</t>
  </si>
  <si>
    <t>UK</t>
  </si>
  <si>
    <t>Ireland</t>
  </si>
  <si>
    <t>Italy</t>
  </si>
  <si>
    <t>Slovenia</t>
  </si>
  <si>
    <t>Croatia</t>
  </si>
  <si>
    <t>Greece</t>
  </si>
  <si>
    <t>Cyprus</t>
  </si>
  <si>
    <t>Malta</t>
  </si>
  <si>
    <t>Romania</t>
  </si>
  <si>
    <t>Bulgaria</t>
  </si>
  <si>
    <t>EUROSTAT [env_waspac] 2011</t>
  </si>
  <si>
    <t>coastline length km)</t>
  </si>
  <si>
    <t>recycling rate single use packaging (%)</t>
  </si>
  <si>
    <t>impact of deposit refund system (%)</t>
  </si>
  <si>
    <t>weighed impact (%)</t>
  </si>
  <si>
    <t>deposit refund</t>
  </si>
  <si>
    <t>beverage packaging observed</t>
  </si>
  <si>
    <t>total top items observed</t>
  </si>
  <si>
    <t>GIS analysis</t>
  </si>
  <si>
    <t>bottle caps</t>
  </si>
  <si>
    <t>cotton buds</t>
  </si>
  <si>
    <t>refund bottles and cans</t>
  </si>
  <si>
    <t>all</t>
  </si>
  <si>
    <t>NOR</t>
  </si>
  <si>
    <t>other all</t>
  </si>
  <si>
    <t>SE</t>
  </si>
  <si>
    <t>NL</t>
  </si>
  <si>
    <t>IR</t>
  </si>
  <si>
    <t>FR</t>
  </si>
  <si>
    <t>ESP</t>
  </si>
  <si>
    <t>DK</t>
  </si>
  <si>
    <t>BE</t>
  </si>
  <si>
    <t>91</t>
  </si>
  <si>
    <t>non germany drink</t>
  </si>
  <si>
    <t>78</t>
  </si>
  <si>
    <t>77</t>
  </si>
  <si>
    <t>4</t>
  </si>
  <si>
    <t>15</t>
  </si>
  <si>
    <t>GE</t>
  </si>
  <si>
    <t>germany drink</t>
  </si>
  <si>
    <t>germany all</t>
  </si>
  <si>
    <t>SomVanfrequency</t>
  </si>
  <si>
    <t>litter category short description</t>
  </si>
  <si>
    <t>litter category code</t>
  </si>
  <si>
    <t>country</t>
  </si>
  <si>
    <t>seacode</t>
  </si>
  <si>
    <t>Expr1</t>
  </si>
  <si>
    <t>Test if Germany, ,where a refund system is applied on singlke use beverage packaging, performs better for this litter type than other north sea countries.</t>
  </si>
  <si>
    <t>average beverage litter / 100 m</t>
  </si>
  <si>
    <t>Other North sea Member States</t>
  </si>
  <si>
    <t>Germany cases</t>
  </si>
  <si>
    <t>Germany all litter items</t>
  </si>
  <si>
    <t>Germany single use beverage litter</t>
  </si>
  <si>
    <t>North Sea</t>
  </si>
  <si>
    <t>non-Germany single use beverage litter</t>
  </si>
  <si>
    <t>non-Germany all litter items</t>
  </si>
  <si>
    <t>non-Germany cases</t>
  </si>
  <si>
    <t>Non Germany % beverage litter</t>
  </si>
  <si>
    <t>items</t>
  </si>
  <si>
    <t>Germany % beverage litter</t>
  </si>
  <si>
    <t>average litter /100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</si>
</sst>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0" x14ac:knownFonts="1">
    <font>
      <sz val="10"/>
      <color theme="1"/>
      <name val="Arial"/>
      <family val="2"/>
    </font>
    <font>
      <sz val="10"/>
      <color rgb="FF000000"/>
      <name val="Arial"/>
      <family val="2"/>
    </font>
    <font>
      <strike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1">
    <border>
      <left/>
      <right/>
      <top/>
      <bottom/>
      <diagonal/>
    </border>
    <border>
      <left style="medium">
        <color rgb="FF0079A2"/>
      </left>
      <right style="medium">
        <color rgb="FF0079A2"/>
      </right>
      <top style="medium">
        <color rgb="FF0079A2"/>
      </top>
      <bottom style="medium">
        <color rgb="FF0079A2"/>
      </bottom>
      <diagonal/>
    </border>
    <border>
      <left/>
      <right style="medium">
        <color rgb="FF0079A2"/>
      </right>
      <top style="medium">
        <color rgb="FF0079A2"/>
      </top>
      <bottom style="medium">
        <color rgb="FF0079A2"/>
      </bottom>
      <diagonal/>
    </border>
    <border>
      <left style="medium">
        <color rgb="FF0079A2"/>
      </left>
      <right style="medium">
        <color rgb="FF0079A2"/>
      </right>
      <top/>
      <bottom style="medium">
        <color rgb="FF0079A2"/>
      </bottom>
      <diagonal/>
    </border>
    <border>
      <left/>
      <right style="medium">
        <color rgb="FF0079A2"/>
      </right>
      <top/>
      <bottom style="medium">
        <color rgb="FF0079A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right"/>
    </xf>
    <xf numFmtId="10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Fill="1" applyBorder="1"/>
    <xf numFmtId="0" fontId="3" fillId="0" borderId="0" xfId="0" applyFont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right" vertical="center"/>
    </xf>
    <xf numFmtId="0" fontId="4" fillId="0" borderId="0" xfId="0" applyFont="1" applyBorder="1"/>
    <xf numFmtId="0" fontId="5" fillId="0" borderId="1" xfId="0" applyFont="1" applyBorder="1" applyAlignment="1">
      <alignment horizontal="right" vertical="center"/>
    </xf>
    <xf numFmtId="164" fontId="0" fillId="0" borderId="0" xfId="0" applyNumberFormat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1" fillId="0" borderId="1" xfId="0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8" xfId="0" applyBorder="1"/>
    <xf numFmtId="1" fontId="0" fillId="0" borderId="8" xfId="0" applyNumberFormat="1" applyBorder="1"/>
    <xf numFmtId="165" fontId="0" fillId="0" borderId="8" xfId="0" applyNumberFormat="1" applyBorder="1"/>
    <xf numFmtId="0" fontId="3" fillId="0" borderId="8" xfId="0" applyFont="1" applyBorder="1"/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/>
    </xf>
    <xf numFmtId="3" fontId="6" fillId="0" borderId="9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1" fontId="1" fillId="0" borderId="2" xfId="0" applyNumberFormat="1" applyFont="1" applyBorder="1" applyAlignment="1">
      <alignment horizontal="right" vertical="center"/>
    </xf>
    <xf numFmtId="1" fontId="1" fillId="0" borderId="4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right" vertical="center"/>
    </xf>
    <xf numFmtId="0" fontId="7" fillId="0" borderId="0" xfId="0" applyFont="1" applyBorder="1"/>
    <xf numFmtId="0" fontId="0" fillId="0" borderId="0" xfId="0" applyFill="1"/>
    <xf numFmtId="0" fontId="0" fillId="0" borderId="8" xfId="0" applyBorder="1" applyAlignment="1">
      <alignment horizontal="center"/>
    </xf>
    <xf numFmtId="0" fontId="9" fillId="0" borderId="10" xfId="1" applyFont="1" applyFill="1" applyBorder="1" applyAlignment="1">
      <alignment horizontal="right" wrapText="1"/>
    </xf>
    <xf numFmtId="0" fontId="9" fillId="0" borderId="10" xfId="1" applyFont="1" applyFill="1" applyBorder="1" applyAlignment="1">
      <alignment wrapText="1"/>
    </xf>
    <xf numFmtId="2" fontId="0" fillId="0" borderId="0" xfId="0" applyNumberFormat="1"/>
    <xf numFmtId="0" fontId="9" fillId="2" borderId="9" xfId="1" applyFont="1" applyFill="1" applyBorder="1" applyAlignment="1">
      <alignment horizontal="center"/>
    </xf>
  </cellXfs>
  <cellStyles count="2">
    <cellStyle name="Standaard" xfId="0" builtinId="0"/>
    <cellStyle name="Standaard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showGridLines="0" workbookViewId="0">
      <selection activeCell="A2" sqref="A2"/>
    </sheetView>
  </sheetViews>
  <sheetFormatPr defaultRowHeight="12.75" x14ac:dyDescent="0.2"/>
  <cols>
    <col min="3" max="3" width="26.5703125" bestFit="1" customWidth="1"/>
    <col min="4" max="4" width="20.7109375" customWidth="1"/>
    <col min="10" max="10" width="26.5703125" bestFit="1" customWidth="1"/>
    <col min="11" max="11" width="20.7109375" customWidth="1"/>
    <col min="16" max="16" width="8" customWidth="1"/>
    <col min="17" max="17" width="26.5703125" bestFit="1" customWidth="1"/>
    <col min="18" max="18" width="20.7109375" customWidth="1"/>
    <col min="23" max="23" width="26.5703125" customWidth="1"/>
    <col min="25" max="25" width="20.7109375" customWidth="1"/>
  </cols>
  <sheetData>
    <row r="1" spans="1:29" x14ac:dyDescent="0.2">
      <c r="A1" s="17" t="s">
        <v>20</v>
      </c>
    </row>
    <row r="6" spans="1:29" x14ac:dyDescent="0.2">
      <c r="O6" s="9"/>
      <c r="P6" s="9"/>
    </row>
    <row r="7" spans="1:29" x14ac:dyDescent="0.2">
      <c r="A7" s="9"/>
      <c r="B7" s="9"/>
      <c r="C7" s="10" t="s">
        <v>7</v>
      </c>
      <c r="D7" s="9" t="s">
        <v>48</v>
      </c>
      <c r="E7" s="9"/>
      <c r="F7" s="9"/>
      <c r="G7" s="9"/>
      <c r="H7" s="9"/>
      <c r="I7" s="9"/>
      <c r="J7" s="10" t="s">
        <v>7</v>
      </c>
      <c r="K7" s="9" t="s">
        <v>50</v>
      </c>
      <c r="L7" s="9"/>
      <c r="M7" s="9"/>
      <c r="N7" s="9"/>
      <c r="O7" s="9"/>
      <c r="P7" s="9"/>
      <c r="Q7" s="10" t="s">
        <v>7</v>
      </c>
      <c r="R7" s="9" t="s">
        <v>51</v>
      </c>
      <c r="S7" s="9"/>
      <c r="T7" s="9"/>
      <c r="U7" s="9"/>
      <c r="V7" s="9"/>
      <c r="W7" s="9"/>
      <c r="X7" s="10" t="s">
        <v>7</v>
      </c>
      <c r="Y7" s="9" t="s">
        <v>52</v>
      </c>
      <c r="Z7" s="9"/>
      <c r="AA7" s="9"/>
      <c r="AB7" s="9"/>
      <c r="AC7" s="9"/>
    </row>
    <row r="8" spans="1:29" x14ac:dyDescent="0.2">
      <c r="A8" s="9"/>
      <c r="B8" s="9"/>
      <c r="C8" s="10" t="s">
        <v>0</v>
      </c>
      <c r="D8" s="9" t="s">
        <v>2</v>
      </c>
      <c r="E8" s="9"/>
      <c r="F8" s="9"/>
      <c r="G8" s="9"/>
      <c r="H8" s="9"/>
      <c r="I8" s="9"/>
      <c r="J8" s="10" t="s">
        <v>0</v>
      </c>
      <c r="K8" s="9" t="s">
        <v>2</v>
      </c>
      <c r="L8" s="9"/>
      <c r="M8" s="9"/>
      <c r="N8" s="9"/>
      <c r="O8" s="9"/>
      <c r="P8" s="9"/>
      <c r="Q8" s="10" t="s">
        <v>0</v>
      </c>
      <c r="R8" s="9" t="s">
        <v>2</v>
      </c>
      <c r="S8" s="9"/>
      <c r="T8" s="9"/>
      <c r="U8" s="9"/>
      <c r="V8" s="9"/>
      <c r="W8" s="9"/>
      <c r="X8" s="10" t="s">
        <v>0</v>
      </c>
      <c r="Y8" s="9" t="s">
        <v>2</v>
      </c>
      <c r="Z8" s="9"/>
      <c r="AA8" s="9"/>
      <c r="AB8" s="9"/>
      <c r="AC8" s="9"/>
    </row>
    <row r="9" spans="1:29" x14ac:dyDescent="0.2">
      <c r="A9" s="9"/>
      <c r="B9" s="9"/>
      <c r="C9" s="10" t="s">
        <v>1</v>
      </c>
      <c r="D9" s="11">
        <v>0.435</v>
      </c>
      <c r="E9" s="9"/>
      <c r="F9" s="9"/>
      <c r="G9" s="9"/>
      <c r="H9" s="9"/>
      <c r="I9" s="9"/>
      <c r="J9" s="10" t="s">
        <v>1</v>
      </c>
      <c r="K9" s="11">
        <v>0.435</v>
      </c>
      <c r="L9" s="9"/>
      <c r="M9" s="9"/>
      <c r="N9" s="9"/>
      <c r="O9" s="9"/>
      <c r="P9" s="9"/>
      <c r="Q9" s="10" t="s">
        <v>1</v>
      </c>
      <c r="R9" s="11">
        <v>0.435</v>
      </c>
      <c r="S9" s="9"/>
      <c r="T9" s="9"/>
      <c r="U9" s="9"/>
      <c r="V9" s="9"/>
      <c r="W9" s="9"/>
      <c r="X9" s="10" t="s">
        <v>1</v>
      </c>
      <c r="Y9" s="11">
        <v>0.435</v>
      </c>
      <c r="Z9" s="9"/>
      <c r="AA9" s="9"/>
      <c r="AB9" s="9"/>
      <c r="AC9" s="9"/>
    </row>
    <row r="10" spans="1:29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">
      <c r="A12" s="9"/>
      <c r="B12" s="9"/>
      <c r="C12" s="9" t="s">
        <v>3</v>
      </c>
      <c r="D12" s="9"/>
      <c r="E12" s="9"/>
      <c r="F12" s="9"/>
      <c r="G12" s="9" t="s">
        <v>22</v>
      </c>
      <c r="H12" s="9"/>
      <c r="I12" s="9"/>
      <c r="J12" s="9" t="s">
        <v>3</v>
      </c>
      <c r="K12" s="9"/>
      <c r="L12" s="9"/>
      <c r="M12" s="9"/>
      <c r="N12" s="9" t="s">
        <v>22</v>
      </c>
      <c r="O12" s="9"/>
      <c r="P12" s="9"/>
      <c r="Q12" s="9" t="s">
        <v>3</v>
      </c>
      <c r="R12" s="9"/>
      <c r="S12" s="9"/>
      <c r="T12" s="9"/>
      <c r="U12" s="9" t="s">
        <v>22</v>
      </c>
      <c r="V12" s="9"/>
      <c r="W12" s="9"/>
      <c r="X12" s="9" t="s">
        <v>3</v>
      </c>
      <c r="Y12" s="9"/>
      <c r="Z12" s="9"/>
      <c r="AA12" s="9"/>
      <c r="AB12" s="9" t="s">
        <v>22</v>
      </c>
      <c r="AC12" s="9"/>
    </row>
    <row r="13" spans="1:29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">
      <c r="A14" s="9"/>
      <c r="B14" s="9"/>
      <c r="C14" s="10" t="s">
        <v>5</v>
      </c>
      <c r="D14" s="12">
        <v>9</v>
      </c>
      <c r="E14" s="9" t="s">
        <v>8</v>
      </c>
      <c r="F14" s="9"/>
      <c r="G14" s="9"/>
      <c r="H14" s="9"/>
      <c r="I14" s="9"/>
      <c r="J14" s="10" t="s">
        <v>5</v>
      </c>
      <c r="K14" s="12">
        <v>14</v>
      </c>
      <c r="L14" s="9" t="s">
        <v>8</v>
      </c>
      <c r="M14" s="9"/>
      <c r="N14" s="9"/>
      <c r="O14" s="9"/>
      <c r="P14" s="9"/>
      <c r="Q14" s="10" t="s">
        <v>5</v>
      </c>
      <c r="R14" s="12">
        <v>326</v>
      </c>
      <c r="S14" s="9" t="s">
        <v>8</v>
      </c>
      <c r="T14" s="9"/>
      <c r="U14" s="9"/>
      <c r="V14" s="9"/>
      <c r="W14" s="9"/>
      <c r="X14" s="10" t="s">
        <v>5</v>
      </c>
      <c r="Y14" s="12">
        <v>326</v>
      </c>
      <c r="Z14" s="9" t="s">
        <v>8</v>
      </c>
      <c r="AA14" s="9"/>
      <c r="AB14" s="9"/>
      <c r="AC14" s="9"/>
    </row>
    <row r="15" spans="1:29" x14ac:dyDescent="0.2">
      <c r="A15" s="9"/>
      <c r="B15" s="9"/>
      <c r="C15" s="10" t="s">
        <v>4</v>
      </c>
      <c r="D15" s="32">
        <v>585.34437086092714</v>
      </c>
      <c r="E15" s="9" t="s">
        <v>8</v>
      </c>
      <c r="F15" s="9"/>
      <c r="G15" s="13">
        <f>(D14*D9)/D15*100</f>
        <v>0.66883704617194839</v>
      </c>
      <c r="H15" s="9" t="s">
        <v>23</v>
      </c>
      <c r="I15" s="9"/>
      <c r="J15" s="10" t="s">
        <v>4</v>
      </c>
      <c r="K15" s="32">
        <v>139.40789473684211</v>
      </c>
      <c r="L15" s="9" t="s">
        <v>8</v>
      </c>
      <c r="M15" s="9"/>
      <c r="N15" s="13">
        <f>(K14*K9)/K15*100</f>
        <v>4.368475696083058</v>
      </c>
      <c r="O15" s="9"/>
      <c r="P15" s="9"/>
      <c r="Q15" s="10" t="s">
        <v>4</v>
      </c>
      <c r="R15" s="32">
        <v>912.42857142857144</v>
      </c>
      <c r="S15" s="9" t="s">
        <v>8</v>
      </c>
      <c r="T15" s="9"/>
      <c r="U15" s="13">
        <f>(R14*R9)/R15*100</f>
        <v>15.542038515735088</v>
      </c>
      <c r="V15" s="9" t="s">
        <v>23</v>
      </c>
      <c r="W15" s="9"/>
      <c r="X15" s="10" t="s">
        <v>4</v>
      </c>
      <c r="Y15" s="32">
        <v>787.4848484848485</v>
      </c>
      <c r="Z15" s="9" t="s">
        <v>8</v>
      </c>
      <c r="AA15" s="9"/>
      <c r="AB15" s="13">
        <f>(Y14*Y9)/Y15*100</f>
        <v>18.00796552122215</v>
      </c>
      <c r="AC15" s="9" t="s">
        <v>23</v>
      </c>
    </row>
    <row r="16" spans="1:29" x14ac:dyDescent="0.2">
      <c r="A16" s="9"/>
      <c r="B16" s="9"/>
      <c r="C16" s="10" t="s">
        <v>6</v>
      </c>
      <c r="D16" s="12">
        <f>SUM(E19:E28)</f>
        <v>238</v>
      </c>
      <c r="E16" s="9" t="s">
        <v>8</v>
      </c>
      <c r="F16" s="9"/>
      <c r="G16" s="13">
        <f>(D14*D9)/D16*100</f>
        <v>1.6449579831932772</v>
      </c>
      <c r="H16" s="9" t="s">
        <v>23</v>
      </c>
      <c r="I16" s="9"/>
      <c r="J16" s="10" t="s">
        <v>6</v>
      </c>
      <c r="K16" s="12">
        <f>SUM(L19:L28)</f>
        <v>57</v>
      </c>
      <c r="L16" s="9" t="s">
        <v>8</v>
      </c>
      <c r="M16" s="9"/>
      <c r="N16" s="13">
        <f>(K14*K9)/K16*100</f>
        <v>10.684210526315789</v>
      </c>
      <c r="O16" s="9"/>
      <c r="P16" s="9"/>
      <c r="Q16" s="10" t="s">
        <v>6</v>
      </c>
      <c r="R16" s="12">
        <f>SUM(S19:S28)</f>
        <v>666</v>
      </c>
      <c r="S16" s="9" t="s">
        <v>8</v>
      </c>
      <c r="T16" s="9"/>
      <c r="U16" s="13">
        <f>(R14*R9)/R16*100</f>
        <v>21.292792792792792</v>
      </c>
      <c r="V16" s="9" t="s">
        <v>23</v>
      </c>
      <c r="W16" s="9"/>
      <c r="X16" s="10" t="s">
        <v>6</v>
      </c>
      <c r="Y16" s="12">
        <f>SUM(Z19:Z28)</f>
        <v>628</v>
      </c>
      <c r="Z16" s="9" t="s">
        <v>8</v>
      </c>
      <c r="AA16" s="9"/>
      <c r="AB16" s="13">
        <f>(Y14*Y9)/Y16*100</f>
        <v>22.581210191082803</v>
      </c>
      <c r="AC16" s="9" t="s">
        <v>23</v>
      </c>
    </row>
    <row r="17" spans="1:29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3.5" thickBot="1" x14ac:dyDescent="0.25">
      <c r="A18" s="9"/>
      <c r="B18" s="9"/>
      <c r="C18" s="33" t="s">
        <v>49</v>
      </c>
      <c r="D18" s="9"/>
      <c r="E18" s="9" t="s">
        <v>8</v>
      </c>
      <c r="F18" s="9"/>
      <c r="G18" s="9"/>
      <c r="H18" s="9"/>
      <c r="I18" s="9"/>
      <c r="J18" s="33" t="s">
        <v>49</v>
      </c>
      <c r="K18" s="9"/>
      <c r="L18" s="9" t="s">
        <v>8</v>
      </c>
      <c r="M18" s="9"/>
      <c r="N18" s="9"/>
      <c r="O18" s="9"/>
      <c r="P18" s="9"/>
      <c r="Q18" s="33" t="s">
        <v>49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3.5" thickBot="1" x14ac:dyDescent="0.25">
      <c r="A19" s="9"/>
      <c r="B19" s="9"/>
      <c r="C19" s="1">
        <v>32</v>
      </c>
      <c r="D19" s="2" t="s">
        <v>11</v>
      </c>
      <c r="E19" s="3">
        <v>68</v>
      </c>
      <c r="F19" s="9"/>
      <c r="G19" s="9"/>
      <c r="H19" s="9"/>
      <c r="I19" s="9"/>
      <c r="J19" s="1">
        <v>64</v>
      </c>
      <c r="K19" s="2" t="s">
        <v>20</v>
      </c>
      <c r="L19" s="3">
        <v>14</v>
      </c>
      <c r="M19" s="9"/>
      <c r="N19" s="9"/>
      <c r="O19" s="9"/>
      <c r="P19" s="9"/>
      <c r="Q19" s="1">
        <v>64</v>
      </c>
      <c r="R19" s="2" t="s">
        <v>20</v>
      </c>
      <c r="S19" s="3">
        <v>326</v>
      </c>
      <c r="T19" s="9"/>
      <c r="U19" s="9"/>
      <c r="V19" s="9"/>
      <c r="W19" s="9"/>
      <c r="X19" s="1">
        <v>22</v>
      </c>
      <c r="Y19" s="2" t="s">
        <v>28</v>
      </c>
      <c r="Z19" s="3">
        <v>131</v>
      </c>
      <c r="AA19" s="9"/>
      <c r="AB19" s="9"/>
      <c r="AC19" s="9"/>
    </row>
    <row r="20" spans="1:29" ht="13.5" thickBot="1" x14ac:dyDescent="0.25">
      <c r="A20" s="9"/>
      <c r="B20" s="9"/>
      <c r="C20" s="4">
        <v>15</v>
      </c>
      <c r="D20" s="5" t="s">
        <v>12</v>
      </c>
      <c r="E20" s="6">
        <v>43</v>
      </c>
      <c r="F20" s="9"/>
      <c r="G20" s="9"/>
      <c r="H20" s="9"/>
      <c r="I20" s="9"/>
      <c r="J20" s="4">
        <v>15</v>
      </c>
      <c r="K20" s="5" t="s">
        <v>12</v>
      </c>
      <c r="L20" s="6">
        <v>7</v>
      </c>
      <c r="M20" s="9"/>
      <c r="N20" s="9"/>
      <c r="O20" s="9"/>
      <c r="P20" s="9"/>
      <c r="Q20" s="4">
        <v>19</v>
      </c>
      <c r="R20" s="5" t="s">
        <v>14</v>
      </c>
      <c r="S20" s="6">
        <v>86</v>
      </c>
      <c r="T20" s="9"/>
      <c r="U20" s="9"/>
      <c r="V20" s="9"/>
      <c r="W20" s="9"/>
      <c r="X20" s="4">
        <v>64</v>
      </c>
      <c r="Y20" s="5" t="s">
        <v>20</v>
      </c>
      <c r="Z20" s="6">
        <v>112</v>
      </c>
      <c r="AA20" s="9"/>
      <c r="AB20" s="9"/>
      <c r="AC20" s="9"/>
    </row>
    <row r="21" spans="1:29" ht="13.5" thickBot="1" x14ac:dyDescent="0.25">
      <c r="A21" s="9"/>
      <c r="B21" s="9"/>
      <c r="C21" s="4">
        <v>98</v>
      </c>
      <c r="D21" s="5" t="s">
        <v>13</v>
      </c>
      <c r="E21" s="6">
        <v>25</v>
      </c>
      <c r="F21" s="9"/>
      <c r="G21" s="9"/>
      <c r="H21" s="9"/>
      <c r="I21" s="9"/>
      <c r="J21" s="4">
        <v>45</v>
      </c>
      <c r="K21" s="5" t="s">
        <v>21</v>
      </c>
      <c r="L21" s="6">
        <v>7</v>
      </c>
      <c r="M21" s="9"/>
      <c r="N21" s="9"/>
      <c r="O21" s="9"/>
      <c r="P21" s="9"/>
      <c r="Q21" s="4">
        <v>4</v>
      </c>
      <c r="R21" s="5" t="s">
        <v>18</v>
      </c>
      <c r="S21" s="6">
        <v>85</v>
      </c>
      <c r="T21" s="9"/>
      <c r="U21" s="9"/>
      <c r="V21" s="9"/>
      <c r="W21" s="9"/>
      <c r="X21" s="4">
        <v>15</v>
      </c>
      <c r="Y21" s="5" t="s">
        <v>12</v>
      </c>
      <c r="Z21" s="6">
        <v>110</v>
      </c>
      <c r="AA21" s="9"/>
      <c r="AB21" s="9"/>
      <c r="AC21" s="9"/>
    </row>
    <row r="22" spans="1:29" ht="13.5" thickBot="1" x14ac:dyDescent="0.25">
      <c r="A22" s="9"/>
      <c r="B22" s="9"/>
      <c r="C22" s="4">
        <v>19</v>
      </c>
      <c r="D22" s="5" t="s">
        <v>14</v>
      </c>
      <c r="E22" s="6">
        <v>23</v>
      </c>
      <c r="F22" s="9"/>
      <c r="G22" s="9"/>
      <c r="H22" s="9"/>
      <c r="I22" s="9"/>
      <c r="J22" s="4">
        <v>96</v>
      </c>
      <c r="K22" s="5" t="s">
        <v>25</v>
      </c>
      <c r="L22" s="6">
        <v>7</v>
      </c>
      <c r="M22" s="9"/>
      <c r="N22" s="9"/>
      <c r="O22" s="9"/>
      <c r="P22" s="9"/>
      <c r="Q22" s="4">
        <v>15</v>
      </c>
      <c r="R22" s="5" t="s">
        <v>12</v>
      </c>
      <c r="S22" s="6">
        <v>49</v>
      </c>
      <c r="T22" s="9"/>
      <c r="U22" s="9"/>
      <c r="V22" s="9"/>
      <c r="W22" s="9"/>
      <c r="X22" s="4">
        <v>4</v>
      </c>
      <c r="Y22" s="5" t="s">
        <v>18</v>
      </c>
      <c r="Z22" s="6">
        <v>91</v>
      </c>
      <c r="AA22" s="9"/>
      <c r="AB22" s="9"/>
      <c r="AC22" s="9"/>
    </row>
    <row r="23" spans="1:29" ht="13.5" thickBot="1" x14ac:dyDescent="0.25">
      <c r="A23" s="9"/>
      <c r="B23" s="9"/>
      <c r="C23" s="4">
        <v>31</v>
      </c>
      <c r="D23" s="5" t="s">
        <v>15</v>
      </c>
      <c r="E23" s="6">
        <v>20</v>
      </c>
      <c r="F23" s="9"/>
      <c r="G23" s="9"/>
      <c r="H23" s="9"/>
      <c r="I23" s="9"/>
      <c r="J23" s="4">
        <v>2</v>
      </c>
      <c r="K23" s="5" t="s">
        <v>26</v>
      </c>
      <c r="L23" s="6">
        <v>5</v>
      </c>
      <c r="M23" s="9"/>
      <c r="N23" s="9"/>
      <c r="O23" s="9"/>
      <c r="P23" s="9"/>
      <c r="Q23" s="4">
        <v>78</v>
      </c>
      <c r="R23" s="5" t="s">
        <v>32</v>
      </c>
      <c r="S23" s="6">
        <v>44</v>
      </c>
      <c r="T23" s="9"/>
      <c r="U23" s="9"/>
      <c r="V23" s="9"/>
      <c r="W23" s="9"/>
      <c r="X23" s="4">
        <v>2</v>
      </c>
      <c r="Y23" s="5" t="s">
        <v>26</v>
      </c>
      <c r="Z23" s="6">
        <v>43</v>
      </c>
      <c r="AA23" s="9"/>
      <c r="AB23" s="9"/>
      <c r="AC23" s="9"/>
    </row>
    <row r="24" spans="1:29" ht="13.5" thickBot="1" x14ac:dyDescent="0.25">
      <c r="A24" s="9"/>
      <c r="B24" s="9"/>
      <c r="C24" s="4">
        <v>115</v>
      </c>
      <c r="D24" s="5" t="s">
        <v>16</v>
      </c>
      <c r="E24" s="6">
        <v>19</v>
      </c>
      <c r="F24" s="9"/>
      <c r="G24" s="9"/>
      <c r="H24" s="9"/>
      <c r="I24" s="9"/>
      <c r="J24" s="4">
        <v>6</v>
      </c>
      <c r="K24" s="5" t="s">
        <v>17</v>
      </c>
      <c r="L24" s="6">
        <v>4</v>
      </c>
      <c r="M24" s="9"/>
      <c r="N24" s="9"/>
      <c r="O24" s="9"/>
      <c r="P24" s="9"/>
      <c r="Q24" s="4">
        <v>3</v>
      </c>
      <c r="R24" s="5" t="s">
        <v>19</v>
      </c>
      <c r="S24" s="6">
        <v>31</v>
      </c>
      <c r="T24" s="9"/>
      <c r="U24" s="9"/>
      <c r="V24" s="9"/>
      <c r="W24" s="9"/>
      <c r="X24" s="4">
        <v>98</v>
      </c>
      <c r="Y24" s="5" t="s">
        <v>13</v>
      </c>
      <c r="Z24" s="6">
        <v>37</v>
      </c>
      <c r="AA24" s="9"/>
      <c r="AB24" s="9"/>
      <c r="AC24" s="9"/>
    </row>
    <row r="25" spans="1:29" ht="13.5" thickBot="1" x14ac:dyDescent="0.25">
      <c r="A25" s="9"/>
      <c r="B25" s="9"/>
      <c r="C25" s="4">
        <v>6</v>
      </c>
      <c r="D25" s="5" t="s">
        <v>17</v>
      </c>
      <c r="E25" s="6">
        <v>11</v>
      </c>
      <c r="F25" s="9"/>
      <c r="G25" s="9"/>
      <c r="H25" s="9"/>
      <c r="I25" s="9"/>
      <c r="J25" s="4">
        <v>77</v>
      </c>
      <c r="K25" s="5" t="s">
        <v>27</v>
      </c>
      <c r="L25" s="6">
        <v>4</v>
      </c>
      <c r="M25" s="9"/>
      <c r="N25" s="9"/>
      <c r="O25" s="9"/>
      <c r="P25" s="9"/>
      <c r="Q25" s="4">
        <v>6</v>
      </c>
      <c r="R25" s="5" t="s">
        <v>17</v>
      </c>
      <c r="S25" s="6">
        <v>12</v>
      </c>
      <c r="T25" s="9"/>
      <c r="U25" s="9"/>
      <c r="V25" s="9"/>
      <c r="W25" s="9"/>
      <c r="X25" s="4">
        <v>60</v>
      </c>
      <c r="Y25" s="5" t="s">
        <v>35</v>
      </c>
      <c r="Z25" s="6">
        <v>35</v>
      </c>
      <c r="AA25" s="9"/>
      <c r="AB25" s="9"/>
      <c r="AC25" s="9"/>
    </row>
    <row r="26" spans="1:29" ht="13.5" thickBot="1" x14ac:dyDescent="0.25">
      <c r="A26" s="9"/>
      <c r="B26" s="9"/>
      <c r="C26" s="4">
        <v>4</v>
      </c>
      <c r="D26" s="5" t="s">
        <v>18</v>
      </c>
      <c r="E26" s="6">
        <v>10</v>
      </c>
      <c r="F26" s="9"/>
      <c r="G26" s="9"/>
      <c r="H26" s="9"/>
      <c r="I26" s="9"/>
      <c r="J26" s="4">
        <v>22</v>
      </c>
      <c r="K26" s="5" t="s">
        <v>28</v>
      </c>
      <c r="L26" s="6">
        <v>3</v>
      </c>
      <c r="M26" s="9"/>
      <c r="N26" s="9"/>
      <c r="O26" s="9"/>
      <c r="P26" s="9"/>
      <c r="Q26" s="4">
        <v>21</v>
      </c>
      <c r="R26" s="5" t="s">
        <v>30</v>
      </c>
      <c r="S26" s="6">
        <v>12</v>
      </c>
      <c r="T26" s="9"/>
      <c r="U26" s="9"/>
      <c r="V26" s="9"/>
      <c r="W26" s="9"/>
      <c r="X26" s="4">
        <v>91</v>
      </c>
      <c r="Y26" s="5" t="s">
        <v>36</v>
      </c>
      <c r="Z26" s="6">
        <v>28</v>
      </c>
      <c r="AA26" s="9"/>
      <c r="AB26" s="9"/>
      <c r="AC26" s="9"/>
    </row>
    <row r="27" spans="1:29" ht="13.5" thickBot="1" x14ac:dyDescent="0.25">
      <c r="A27" s="9"/>
      <c r="B27" s="9"/>
      <c r="C27" s="4">
        <v>3</v>
      </c>
      <c r="D27" s="5" t="s">
        <v>19</v>
      </c>
      <c r="E27" s="6">
        <v>10</v>
      </c>
      <c r="F27" s="9"/>
      <c r="G27" s="9"/>
      <c r="H27" s="9"/>
      <c r="I27" s="9"/>
      <c r="J27" s="4">
        <v>70</v>
      </c>
      <c r="K27" s="5" t="s">
        <v>29</v>
      </c>
      <c r="L27" s="6">
        <v>3</v>
      </c>
      <c r="M27" s="9"/>
      <c r="N27" s="9"/>
      <c r="O27" s="9"/>
      <c r="P27" s="9"/>
      <c r="Q27" s="4">
        <v>54</v>
      </c>
      <c r="R27" s="5" t="s">
        <v>33</v>
      </c>
      <c r="S27" s="6">
        <v>11</v>
      </c>
      <c r="T27" s="9"/>
      <c r="U27" s="9"/>
      <c r="V27" s="9"/>
      <c r="W27" s="9"/>
      <c r="X27" s="4">
        <v>19</v>
      </c>
      <c r="Y27" s="5" t="s">
        <v>14</v>
      </c>
      <c r="Z27" s="6">
        <v>26</v>
      </c>
      <c r="AA27" s="9"/>
      <c r="AB27" s="9"/>
      <c r="AC27" s="9"/>
    </row>
    <row r="28" spans="1:29" ht="13.5" thickBot="1" x14ac:dyDescent="0.25">
      <c r="A28" s="9"/>
      <c r="B28" s="9"/>
      <c r="C28" s="4">
        <v>64</v>
      </c>
      <c r="D28" s="5" t="s">
        <v>20</v>
      </c>
      <c r="E28" s="6">
        <v>9</v>
      </c>
      <c r="F28" s="9"/>
      <c r="G28" s="9"/>
      <c r="H28" s="9"/>
      <c r="I28" s="9"/>
      <c r="J28" s="4">
        <v>19</v>
      </c>
      <c r="K28" s="5" t="s">
        <v>14</v>
      </c>
      <c r="L28" s="6">
        <v>3</v>
      </c>
      <c r="M28" s="9"/>
      <c r="N28" s="9"/>
      <c r="O28" s="9"/>
      <c r="P28" s="9"/>
      <c r="Q28" s="4">
        <v>77</v>
      </c>
      <c r="R28" s="5" t="s">
        <v>27</v>
      </c>
      <c r="S28" s="6">
        <v>10</v>
      </c>
      <c r="T28" s="9"/>
      <c r="U28" s="9"/>
      <c r="V28" s="9"/>
      <c r="W28" s="16"/>
      <c r="X28" s="4">
        <v>6</v>
      </c>
      <c r="Y28" s="5" t="s">
        <v>17</v>
      </c>
      <c r="Z28" s="6">
        <v>15</v>
      </c>
      <c r="AA28" s="9"/>
      <c r="AB28" s="9"/>
      <c r="AC28" s="9"/>
    </row>
    <row r="29" spans="1:29" x14ac:dyDescent="0.2">
      <c r="A29" s="9" t="str">
        <f t="shared" ref="A29:A30" si="0">IF(B29&lt;&gt;"","ja","")</f>
        <v/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Q29" s="9"/>
      <c r="R29" s="9"/>
      <c r="S29" s="9"/>
      <c r="T29" s="9"/>
      <c r="U29" s="9"/>
      <c r="V29" s="9"/>
      <c r="Y29" s="9"/>
    </row>
    <row r="30" spans="1:29" x14ac:dyDescent="0.2">
      <c r="A30" s="9" t="str">
        <f t="shared" si="0"/>
        <v/>
      </c>
      <c r="B30" s="9"/>
      <c r="C30" s="9"/>
      <c r="D30" s="9"/>
      <c r="E30" s="9"/>
      <c r="F30" s="9"/>
      <c r="G30" s="9"/>
      <c r="H30" s="9"/>
      <c r="J30" s="9"/>
      <c r="K30" s="9"/>
      <c r="N30" s="9"/>
      <c r="Q30" s="9"/>
      <c r="R30" s="9"/>
      <c r="S30" s="9"/>
      <c r="T30" s="9"/>
      <c r="U30" s="9"/>
      <c r="V30" s="9"/>
      <c r="Y30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showGridLines="0" workbookViewId="0">
      <selection activeCell="A2" sqref="A2"/>
    </sheetView>
  </sheetViews>
  <sheetFormatPr defaultRowHeight="12.75" x14ac:dyDescent="0.2"/>
  <cols>
    <col min="3" max="3" width="40.7109375" bestFit="1" customWidth="1"/>
    <col min="4" max="4" width="12.42578125" customWidth="1"/>
    <col min="10" max="10" width="26.5703125" customWidth="1"/>
    <col min="11" max="11" width="40.7109375" bestFit="1" customWidth="1"/>
    <col min="12" max="12" width="12.28515625" customWidth="1"/>
    <col min="15" max="15" width="10.7109375" bestFit="1" customWidth="1"/>
    <col min="18" max="18" width="26.5703125" customWidth="1"/>
    <col min="19" max="19" width="40.7109375" bestFit="1" customWidth="1"/>
    <col min="20" max="20" width="12.28515625" customWidth="1"/>
    <col min="26" max="26" width="26.5703125" customWidth="1"/>
    <col min="27" max="27" width="40.7109375" bestFit="1" customWidth="1"/>
    <col min="28" max="28" width="12.28515625" customWidth="1"/>
  </cols>
  <sheetData>
    <row r="1" spans="1:32" x14ac:dyDescent="0.2">
      <c r="A1" s="17" t="s">
        <v>38</v>
      </c>
    </row>
    <row r="7" spans="1:32" x14ac:dyDescent="0.2">
      <c r="A7" s="9"/>
      <c r="B7" s="9"/>
      <c r="C7" s="10" t="s">
        <v>7</v>
      </c>
      <c r="D7" s="9" t="s">
        <v>48</v>
      </c>
      <c r="E7" s="9"/>
      <c r="F7" s="9"/>
      <c r="G7" s="9"/>
      <c r="H7" s="9"/>
      <c r="I7" s="9"/>
      <c r="J7" s="9"/>
      <c r="K7" s="10" t="s">
        <v>7</v>
      </c>
      <c r="L7" s="9" t="s">
        <v>24</v>
      </c>
      <c r="M7" s="9"/>
      <c r="N7" s="9"/>
      <c r="O7" s="9"/>
      <c r="P7" s="9"/>
      <c r="Q7" s="9"/>
      <c r="R7" s="9"/>
      <c r="S7" s="10" t="s">
        <v>7</v>
      </c>
      <c r="T7" s="9" t="s">
        <v>31</v>
      </c>
      <c r="U7" s="9"/>
      <c r="V7" s="9"/>
      <c r="W7" s="9"/>
      <c r="X7" s="9"/>
      <c r="Y7" s="9"/>
      <c r="Z7" s="9"/>
      <c r="AA7" s="10" t="s">
        <v>7</v>
      </c>
      <c r="AB7" s="9" t="s">
        <v>34</v>
      </c>
      <c r="AC7" s="9"/>
      <c r="AD7" s="9"/>
      <c r="AE7" s="9"/>
      <c r="AF7" s="9"/>
    </row>
    <row r="8" spans="1:32" x14ac:dyDescent="0.2">
      <c r="A8" s="9"/>
      <c r="B8" s="9"/>
      <c r="C8" s="10" t="s">
        <v>0</v>
      </c>
      <c r="D8" s="9" t="s">
        <v>47</v>
      </c>
      <c r="E8" s="9"/>
      <c r="F8" s="9"/>
      <c r="G8" s="9"/>
      <c r="H8" s="9"/>
      <c r="I8" s="9"/>
      <c r="J8" s="9"/>
      <c r="K8" s="10" t="s">
        <v>0</v>
      </c>
      <c r="L8" s="9" t="str">
        <f>D8</f>
        <v>plastic bag use reduction</v>
      </c>
      <c r="M8" s="9"/>
      <c r="N8" s="9"/>
      <c r="O8" s="9"/>
      <c r="P8" s="9"/>
      <c r="Q8" s="9"/>
      <c r="R8" s="9"/>
      <c r="S8" s="10" t="s">
        <v>0</v>
      </c>
      <c r="T8" s="9" t="str">
        <f>D8</f>
        <v>plastic bag use reduction</v>
      </c>
      <c r="U8" s="9"/>
      <c r="V8" s="9"/>
      <c r="W8" s="9"/>
      <c r="X8" s="9"/>
      <c r="Y8" s="9"/>
      <c r="Z8" s="9"/>
      <c r="AA8" s="10" t="s">
        <v>0</v>
      </c>
      <c r="AB8" s="9" t="str">
        <f>D8</f>
        <v>plastic bag use reduction</v>
      </c>
      <c r="AC8" s="9"/>
      <c r="AD8" s="9"/>
      <c r="AE8" s="9"/>
      <c r="AF8" s="9"/>
    </row>
    <row r="9" spans="1:32" x14ac:dyDescent="0.2">
      <c r="A9" s="9"/>
      <c r="B9" s="9"/>
      <c r="C9" s="10" t="s">
        <v>1</v>
      </c>
      <c r="D9" s="11">
        <v>0.8</v>
      </c>
      <c r="E9" s="9"/>
      <c r="F9" s="9"/>
      <c r="G9" s="9"/>
      <c r="H9" s="9"/>
      <c r="I9" s="9"/>
      <c r="J9" s="9"/>
      <c r="K9" s="10" t="s">
        <v>1</v>
      </c>
      <c r="L9" s="11">
        <v>0.8</v>
      </c>
      <c r="M9" s="9"/>
      <c r="N9" s="9"/>
      <c r="O9" s="9"/>
      <c r="P9" s="9"/>
      <c r="Q9" s="9"/>
      <c r="R9" s="9"/>
      <c r="S9" s="10" t="s">
        <v>1</v>
      </c>
      <c r="T9" s="11">
        <v>0.8</v>
      </c>
      <c r="U9" s="9"/>
      <c r="V9" s="9"/>
      <c r="W9" s="9"/>
      <c r="X9" s="9"/>
      <c r="Y9" s="9"/>
      <c r="Z9" s="9"/>
      <c r="AA9" s="10" t="s">
        <v>1</v>
      </c>
      <c r="AB9" s="11">
        <v>0.8</v>
      </c>
      <c r="AC9" s="9"/>
      <c r="AD9" s="9"/>
      <c r="AE9" s="9"/>
      <c r="AF9" s="9"/>
    </row>
    <row r="10" spans="1:32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x14ac:dyDescent="0.2">
      <c r="A12" s="9"/>
      <c r="B12" s="9"/>
      <c r="C12" s="10" t="s">
        <v>3</v>
      </c>
      <c r="D12" s="9"/>
      <c r="E12" s="9"/>
      <c r="F12" s="9"/>
      <c r="G12" s="9" t="s">
        <v>22</v>
      </c>
      <c r="H12" s="9"/>
      <c r="I12" s="9"/>
      <c r="J12" s="9"/>
      <c r="K12" s="10" t="s">
        <v>3</v>
      </c>
      <c r="L12" s="9"/>
      <c r="M12" s="9"/>
      <c r="N12" s="9"/>
      <c r="O12" s="9" t="s">
        <v>22</v>
      </c>
      <c r="P12" s="9"/>
      <c r="Q12" s="9"/>
      <c r="R12" s="9"/>
      <c r="S12" s="10" t="s">
        <v>3</v>
      </c>
      <c r="T12" s="9"/>
      <c r="U12" s="9"/>
      <c r="V12" s="9"/>
      <c r="W12" s="9" t="s">
        <v>22</v>
      </c>
      <c r="X12" s="9"/>
      <c r="Y12" s="9"/>
      <c r="Z12" s="9"/>
      <c r="AA12" s="10" t="s">
        <v>3</v>
      </c>
      <c r="AB12" s="9"/>
      <c r="AC12" s="9"/>
      <c r="AD12" s="9"/>
      <c r="AE12" s="9" t="s">
        <v>22</v>
      </c>
      <c r="AF12" s="9"/>
    </row>
    <row r="13" spans="1:32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x14ac:dyDescent="0.2">
      <c r="A14" s="9"/>
      <c r="B14" s="9"/>
      <c r="C14" s="10" t="s">
        <v>37</v>
      </c>
      <c r="D14" s="12">
        <f>E38</f>
        <v>3.8609271523178808</v>
      </c>
      <c r="E14" s="9" t="s">
        <v>8</v>
      </c>
      <c r="F14" s="9"/>
      <c r="G14" s="9"/>
      <c r="H14" s="9"/>
      <c r="I14" s="9"/>
      <c r="J14" s="9"/>
      <c r="K14" s="10" t="str">
        <f>C14</f>
        <v>plastic bag observed</v>
      </c>
      <c r="L14" s="12">
        <f>M32</f>
        <v>5</v>
      </c>
      <c r="M14" s="9" t="str">
        <f>E14</f>
        <v>average #/100 m</v>
      </c>
      <c r="N14" s="9"/>
      <c r="O14" s="9"/>
      <c r="P14" s="9"/>
      <c r="Q14" s="9"/>
      <c r="R14" s="9"/>
      <c r="S14" s="10" t="str">
        <f>K14</f>
        <v>plastic bag observed</v>
      </c>
      <c r="T14" s="31">
        <f>U38</f>
        <v>0.42857142857142855</v>
      </c>
      <c r="U14" s="9" t="s">
        <v>8</v>
      </c>
      <c r="V14" s="9"/>
      <c r="W14" s="9"/>
      <c r="X14" s="9"/>
      <c r="Y14" s="9"/>
      <c r="Z14" s="9"/>
      <c r="AA14" s="10" t="str">
        <f>S14</f>
        <v>plastic bag observed</v>
      </c>
      <c r="AB14" s="31">
        <f>AC31</f>
        <v>43</v>
      </c>
      <c r="AC14" s="9" t="s">
        <v>8</v>
      </c>
      <c r="AD14" s="9"/>
      <c r="AE14" s="9"/>
      <c r="AF14" s="9"/>
    </row>
    <row r="15" spans="1:32" x14ac:dyDescent="0.2">
      <c r="A15" s="9"/>
      <c r="B15" s="9"/>
      <c r="C15" s="10" t="s">
        <v>39</v>
      </c>
      <c r="D15" s="12">
        <f>(E$27+E$28)*0.5</f>
        <v>92.5</v>
      </c>
      <c r="E15" s="9" t="s">
        <v>8</v>
      </c>
      <c r="F15" s="9"/>
      <c r="G15" s="9"/>
      <c r="H15" s="9"/>
      <c r="I15" s="9"/>
      <c r="J15" s="9"/>
      <c r="K15" s="10" t="str">
        <f t="shared" ref="K15:K23" si="0">C15</f>
        <v>plastic bag fraction of plastic pieces</v>
      </c>
      <c r="L15" s="12">
        <f>(M$27+M$38)*0.5</f>
        <v>17.345394736842106</v>
      </c>
      <c r="M15" s="9" t="str">
        <f>E15</f>
        <v>average #/100 m</v>
      </c>
      <c r="N15" s="9"/>
      <c r="O15" s="9"/>
      <c r="P15" s="9"/>
      <c r="Q15" s="9"/>
      <c r="R15" s="9"/>
      <c r="S15" s="10" t="str">
        <f t="shared" ref="S15:S23" si="1">K15</f>
        <v>plastic bag fraction of plastic pieces</v>
      </c>
      <c r="T15" s="12">
        <f>(U$30+U$39)*0.5</f>
        <v>36</v>
      </c>
      <c r="U15" s="9"/>
      <c r="V15" s="9"/>
      <c r="W15" s="9"/>
      <c r="X15" s="9"/>
      <c r="Y15" s="9"/>
      <c r="Z15" s="9"/>
      <c r="AA15" s="10" t="str">
        <f t="shared" ref="AA15:AA23" si="2">S15</f>
        <v>plastic bag fraction of plastic pieces</v>
      </c>
      <c r="AB15" s="12">
        <f>(AC$34+AC$38)*0.5</f>
        <v>15.060606060606061</v>
      </c>
      <c r="AC15" s="9"/>
      <c r="AD15" s="9"/>
      <c r="AE15" s="9"/>
      <c r="AF15" s="9"/>
    </row>
    <row r="16" spans="1:32" x14ac:dyDescent="0.2">
      <c r="A16" s="9"/>
      <c r="B16" s="9"/>
      <c r="C16" s="10" t="s">
        <v>40</v>
      </c>
      <c r="D16" s="12">
        <f>(E$27+E$28)*0.75</f>
        <v>138.75</v>
      </c>
      <c r="E16" s="9" t="s">
        <v>8</v>
      </c>
      <c r="F16" s="9"/>
      <c r="G16" s="9"/>
      <c r="H16" s="9"/>
      <c r="I16" s="9"/>
      <c r="J16" s="9"/>
      <c r="K16" s="10" t="str">
        <f t="shared" si="0"/>
        <v>plastic bag fraction of plastic pieces upper limit</v>
      </c>
      <c r="L16" s="12">
        <f>(M$27+M$38)*0.75</f>
        <v>26.018092105263158</v>
      </c>
      <c r="M16" s="9" t="str">
        <f>E16</f>
        <v>average #/100 m</v>
      </c>
      <c r="N16" s="9"/>
      <c r="O16" s="9"/>
      <c r="P16" s="9"/>
      <c r="Q16" s="9"/>
      <c r="R16" s="9"/>
      <c r="S16" s="10" t="str">
        <f t="shared" si="1"/>
        <v>plastic bag fraction of plastic pieces upper limit</v>
      </c>
      <c r="T16" s="12">
        <f>(U$30+U$39)*0.75</f>
        <v>54</v>
      </c>
      <c r="U16" s="9"/>
      <c r="V16" s="9"/>
      <c r="W16" s="9"/>
      <c r="X16" s="9"/>
      <c r="Y16" s="9"/>
      <c r="Z16" s="9"/>
      <c r="AA16" s="10" t="str">
        <f t="shared" si="2"/>
        <v>plastic bag fraction of plastic pieces upper limit</v>
      </c>
      <c r="AB16" s="12">
        <f>(AC$34+AC$38)*0.75</f>
        <v>22.59090909090909</v>
      </c>
      <c r="AC16" s="9"/>
      <c r="AD16" s="9"/>
      <c r="AE16" s="9"/>
      <c r="AF16" s="9"/>
    </row>
    <row r="17" spans="1:32" x14ac:dyDescent="0.2">
      <c r="A17" s="9"/>
      <c r="B17" s="9"/>
      <c r="C17" s="10" t="s">
        <v>41</v>
      </c>
      <c r="D17" s="12">
        <f>(E$27+E$28)*0.25</f>
        <v>46.25</v>
      </c>
      <c r="E17" s="9" t="s">
        <v>8</v>
      </c>
      <c r="F17" s="9"/>
      <c r="G17" s="9"/>
      <c r="H17" s="9"/>
      <c r="I17" s="9"/>
      <c r="J17" s="9"/>
      <c r="K17" s="10" t="str">
        <f t="shared" si="0"/>
        <v>plastic bag fraction of plastic pieces lower limit</v>
      </c>
      <c r="L17" s="12">
        <f>(M$27+M$38)*0.25</f>
        <v>8.6726973684210531</v>
      </c>
      <c r="M17" s="9" t="str">
        <f>E17</f>
        <v>average #/100 m</v>
      </c>
      <c r="N17" s="9"/>
      <c r="O17" s="9"/>
      <c r="P17" s="9"/>
      <c r="Q17" s="9"/>
      <c r="R17" s="9"/>
      <c r="S17" s="10" t="str">
        <f t="shared" si="1"/>
        <v>plastic bag fraction of plastic pieces lower limit</v>
      </c>
      <c r="T17" s="12">
        <f>(U$30+U$39)*0.25</f>
        <v>18</v>
      </c>
      <c r="U17" s="9"/>
      <c r="V17" s="9"/>
      <c r="W17" s="9"/>
      <c r="X17" s="9"/>
      <c r="Y17" s="9"/>
      <c r="Z17" s="9"/>
      <c r="AA17" s="10" t="str">
        <f t="shared" si="2"/>
        <v>plastic bag fraction of plastic pieces lower limit</v>
      </c>
      <c r="AB17" s="12">
        <f>(AC$34+AC$38)*0.25</f>
        <v>7.5303030303030303</v>
      </c>
      <c r="AC17" s="9"/>
      <c r="AD17" s="9"/>
      <c r="AE17" s="9"/>
      <c r="AF17" s="9"/>
    </row>
    <row r="18" spans="1:32" x14ac:dyDescent="0.2">
      <c r="A18" s="9"/>
      <c r="B18" s="9"/>
      <c r="C18" s="10" t="s">
        <v>4</v>
      </c>
      <c r="D18" s="12">
        <f>'cigarette butts'!D15</f>
        <v>585.34437086092714</v>
      </c>
      <c r="E18" s="9" t="s">
        <v>8</v>
      </c>
      <c r="F18" s="9"/>
      <c r="G18" s="13">
        <f>((D14+D15)*D9)/D18*100</f>
        <v>13.169810039938001</v>
      </c>
      <c r="H18" s="9" t="s">
        <v>23</v>
      </c>
      <c r="I18" s="9"/>
      <c r="J18" s="9"/>
      <c r="K18" s="10" t="str">
        <f t="shared" si="0"/>
        <v>total items observed</v>
      </c>
      <c r="L18" s="12">
        <f>'cigarette butts'!K15</f>
        <v>139.40789473684211</v>
      </c>
      <c r="M18" s="9" t="str">
        <f>E18</f>
        <v>average #/100 m</v>
      </c>
      <c r="N18" s="9"/>
      <c r="O18" s="13">
        <f>((L14+L15)*L9)/L18*100</f>
        <v>12.823029731005192</v>
      </c>
      <c r="P18" s="9" t="s">
        <v>23</v>
      </c>
      <c r="Q18" s="9"/>
      <c r="R18" s="9"/>
      <c r="S18" s="10" t="str">
        <f t="shared" si="1"/>
        <v>total items observed</v>
      </c>
      <c r="T18" s="12">
        <f>'cigarette butts'!R15</f>
        <v>912.42857142857144</v>
      </c>
      <c r="U18" s="9" t="s">
        <v>8</v>
      </c>
      <c r="V18" s="9"/>
      <c r="W18" s="13">
        <f>((T14+T15)*T9)/T18*100</f>
        <v>3.1939877876937537</v>
      </c>
      <c r="X18" s="9" t="s">
        <v>23</v>
      </c>
      <c r="Y18" s="9"/>
      <c r="Z18" s="9"/>
      <c r="AA18" s="10" t="str">
        <f t="shared" si="2"/>
        <v>total items observed</v>
      </c>
      <c r="AB18" s="12">
        <f>'cigarette butts'!Y15</f>
        <v>787.4848484848485</v>
      </c>
      <c r="AC18" s="9" t="s">
        <v>8</v>
      </c>
      <c r="AD18" s="9"/>
      <c r="AE18" s="13">
        <f>((AB14+AB15)*AB9)/AB18*100</f>
        <v>5.8983337822757536</v>
      </c>
      <c r="AF18" s="9" t="s">
        <v>23</v>
      </c>
    </row>
    <row r="19" spans="1:32" x14ac:dyDescent="0.2">
      <c r="A19" s="9"/>
      <c r="B19" s="9"/>
      <c r="C19" s="10" t="s">
        <v>42</v>
      </c>
      <c r="D19" s="12"/>
      <c r="E19" s="9"/>
      <c r="F19" s="9"/>
      <c r="G19" s="13">
        <f>((D14+D16)*D9)/D18*100</f>
        <v>19.490875354973021</v>
      </c>
      <c r="H19" s="9" t="s">
        <v>23</v>
      </c>
      <c r="I19" s="9"/>
      <c r="J19" s="9"/>
      <c r="K19" s="10" t="str">
        <f t="shared" si="0"/>
        <v>total items observed upper limit</v>
      </c>
      <c r="L19" s="12"/>
      <c r="M19" s="9"/>
      <c r="N19" s="9"/>
      <c r="O19" s="13">
        <f>((L14+L16)*L9)/L18*100</f>
        <v>17.799905615856535</v>
      </c>
      <c r="P19" s="9" t="s">
        <v>23</v>
      </c>
      <c r="Q19" s="9"/>
      <c r="R19" s="9"/>
      <c r="S19" s="10" t="str">
        <f t="shared" si="1"/>
        <v>total items observed upper limit</v>
      </c>
      <c r="T19" s="12"/>
      <c r="U19" s="9"/>
      <c r="V19" s="9"/>
      <c r="W19" s="13">
        <f>((T14+T16)*T9)/T18*100</f>
        <v>4.7721935180836077</v>
      </c>
      <c r="X19" s="9" t="s">
        <v>23</v>
      </c>
      <c r="Y19" s="9"/>
      <c r="Z19" s="9"/>
      <c r="AA19" s="10" t="str">
        <f t="shared" si="2"/>
        <v>total items observed upper limit</v>
      </c>
      <c r="AB19" s="12"/>
      <c r="AC19" s="9"/>
      <c r="AD19" s="9"/>
      <c r="AE19" s="13">
        <f>((AB14+AB16)*AB9)/AB18*100</f>
        <v>6.6633316658329171</v>
      </c>
      <c r="AF19" s="9" t="s">
        <v>23</v>
      </c>
    </row>
    <row r="20" spans="1:32" x14ac:dyDescent="0.2">
      <c r="A20" s="9"/>
      <c r="B20" s="9"/>
      <c r="C20" s="10" t="s">
        <v>43</v>
      </c>
      <c r="D20" s="12"/>
      <c r="E20" s="9"/>
      <c r="F20" s="9"/>
      <c r="G20" s="13">
        <f>((D14+D17)*D9)/D18*100</f>
        <v>6.8487447249029829</v>
      </c>
      <c r="H20" s="9" t="s">
        <v>23</v>
      </c>
      <c r="I20" s="9"/>
      <c r="J20" s="9"/>
      <c r="K20" s="10" t="str">
        <f t="shared" si="0"/>
        <v>total items observed lower limit</v>
      </c>
      <c r="L20" s="12"/>
      <c r="M20" s="9"/>
      <c r="N20" s="9"/>
      <c r="O20" s="13">
        <f>((L14+L17)*L9)/L18*100</f>
        <v>7.8461538461538467</v>
      </c>
      <c r="P20" s="9" t="s">
        <v>23</v>
      </c>
      <c r="Q20" s="9"/>
      <c r="R20" s="9"/>
      <c r="S20" s="10" t="str">
        <f t="shared" si="1"/>
        <v>total items observed lower limit</v>
      </c>
      <c r="T20" s="12"/>
      <c r="U20" s="9"/>
      <c r="V20" s="9"/>
      <c r="W20" s="13">
        <f>((T14+T17)*T9)/T18*100</f>
        <v>1.6157820573038983</v>
      </c>
      <c r="X20" s="9" t="s">
        <v>23</v>
      </c>
      <c r="Y20" s="9"/>
      <c r="Z20" s="9"/>
      <c r="AA20" s="10" t="str">
        <f t="shared" si="2"/>
        <v>total items observed lower limit</v>
      </c>
      <c r="AB20" s="12"/>
      <c r="AC20" s="9"/>
      <c r="AD20" s="9"/>
      <c r="AE20" s="13">
        <f>((AB14+AB17)*AB9)/AB18*100</f>
        <v>5.1333358987185909</v>
      </c>
      <c r="AF20" s="9" t="s">
        <v>23</v>
      </c>
    </row>
    <row r="21" spans="1:32" x14ac:dyDescent="0.2">
      <c r="A21" s="9"/>
      <c r="B21" s="9"/>
      <c r="C21" s="10" t="s">
        <v>6</v>
      </c>
      <c r="D21" s="12">
        <f ca="1">SUMIF(A27:A40,"ja",E27:E36)</f>
        <v>404</v>
      </c>
      <c r="E21" s="9" t="s">
        <v>8</v>
      </c>
      <c r="F21" s="9"/>
      <c r="G21" s="13">
        <f ca="1">((D14+D15)*D9)/D21*100</f>
        <v>19.081371713330277</v>
      </c>
      <c r="H21" s="9" t="s">
        <v>23</v>
      </c>
      <c r="I21" s="9"/>
      <c r="J21" s="9"/>
      <c r="K21" s="10" t="str">
        <f t="shared" si="0"/>
        <v>total top ten items observed</v>
      </c>
      <c r="L21" s="12">
        <f ca="1">SUMIF(I27:I41,"ja",M27:M36)</f>
        <v>88</v>
      </c>
      <c r="M21" s="9" t="str">
        <f>E21</f>
        <v>average #/100 m</v>
      </c>
      <c r="N21" s="9"/>
      <c r="O21" s="13">
        <f ca="1">((L14+L15)*L9)/L21*100</f>
        <v>20.313995215311007</v>
      </c>
      <c r="P21" s="9" t="s">
        <v>23</v>
      </c>
      <c r="Q21" s="9"/>
      <c r="R21" s="9"/>
      <c r="S21" s="10" t="str">
        <f t="shared" si="1"/>
        <v>total top ten items observed</v>
      </c>
      <c r="T21" s="12">
        <f ca="1">SUMIF(Q27:Q41,"ja",U27:U36)</f>
        <v>713</v>
      </c>
      <c r="U21" s="9" t="s">
        <v>8</v>
      </c>
      <c r="V21" s="9"/>
      <c r="W21" s="13">
        <f ca="1">((T14+T15)*T9)/T21*100</f>
        <v>4.0873572430374674</v>
      </c>
      <c r="X21" s="9" t="s">
        <v>23</v>
      </c>
      <c r="Y21" s="9"/>
      <c r="Z21" s="9"/>
      <c r="AA21" s="10" t="str">
        <f t="shared" si="2"/>
        <v>total top ten items observed</v>
      </c>
      <c r="AB21" s="12">
        <f ca="1">SUMIF(Y27:Y41,"ja",AC27:AC36)</f>
        <v>643</v>
      </c>
      <c r="AC21" s="9" t="s">
        <v>8</v>
      </c>
      <c r="AD21" s="9"/>
      <c r="AE21" s="13">
        <f ca="1">((AB14+AB15)*AB9)/AB21*100</f>
        <v>7.223714595409775</v>
      </c>
      <c r="AF21" s="9" t="s">
        <v>23</v>
      </c>
    </row>
    <row r="22" spans="1:32" x14ac:dyDescent="0.2">
      <c r="A22" s="9"/>
      <c r="B22" s="9"/>
      <c r="C22" s="10" t="s">
        <v>44</v>
      </c>
      <c r="D22" s="12"/>
      <c r="E22" s="9"/>
      <c r="F22" s="9"/>
      <c r="G22" s="13">
        <f ca="1">((D16+D14)*D9)/D21*100</f>
        <v>28.239787554914436</v>
      </c>
      <c r="H22" s="9" t="s">
        <v>23</v>
      </c>
      <c r="I22" s="9"/>
      <c r="J22" s="9"/>
      <c r="K22" s="10" t="str">
        <f t="shared" si="0"/>
        <v>total top ten items observed upper limit</v>
      </c>
      <c r="L22" s="12"/>
      <c r="M22" s="9"/>
      <c r="N22" s="9"/>
      <c r="O22" s="13">
        <f ca="1">((L16+L14)*L9)/L21*100</f>
        <v>28.198265550239231</v>
      </c>
      <c r="P22" s="9" t="s">
        <v>23</v>
      </c>
      <c r="Q22" s="9"/>
      <c r="R22" s="9"/>
      <c r="S22" s="10" t="str">
        <f t="shared" si="1"/>
        <v>total top ten items observed upper limit</v>
      </c>
      <c r="T22" s="12"/>
      <c r="U22" s="9"/>
      <c r="V22" s="9"/>
      <c r="W22" s="13">
        <f ca="1">((T14+T16)*T9)/T21*100</f>
        <v>6.1069925866559807</v>
      </c>
      <c r="X22" s="9" t="s">
        <v>23</v>
      </c>
      <c r="Y22" s="9"/>
      <c r="Z22" s="9"/>
      <c r="AA22" s="10" t="str">
        <f t="shared" si="2"/>
        <v>total top ten items observed upper limit</v>
      </c>
      <c r="AB22" s="12"/>
      <c r="AC22" s="9"/>
      <c r="AD22" s="9"/>
      <c r="AE22" s="13">
        <f ca="1">((AB14+AB16)*AB9)/AB21*100</f>
        <v>8.1606107733634961</v>
      </c>
      <c r="AF22" s="9" t="s">
        <v>23</v>
      </c>
    </row>
    <row r="23" spans="1:32" x14ac:dyDescent="0.2">
      <c r="A23" s="9"/>
      <c r="B23" s="9"/>
      <c r="C23" s="10" t="s">
        <v>45</v>
      </c>
      <c r="D23" s="12"/>
      <c r="E23" s="9"/>
      <c r="F23" s="9"/>
      <c r="G23" s="13">
        <f ca="1">((D17+D14)*D9)/D21*100</f>
        <v>9.9229558717461153</v>
      </c>
      <c r="H23" s="9" t="s">
        <v>23</v>
      </c>
      <c r="I23" s="9"/>
      <c r="J23" s="9"/>
      <c r="K23" s="10" t="str">
        <f t="shared" si="0"/>
        <v>total top ten items observed lower limit</v>
      </c>
      <c r="L23" s="12"/>
      <c r="M23" s="9"/>
      <c r="N23" s="9"/>
      <c r="O23" s="13">
        <f ca="1">((L17+L14)*L9)/L21*100</f>
        <v>12.429724880382777</v>
      </c>
      <c r="P23" s="9" t="s">
        <v>23</v>
      </c>
      <c r="Q23" s="9"/>
      <c r="R23" s="9"/>
      <c r="S23" s="10" t="str">
        <f t="shared" si="1"/>
        <v>total top ten items observed lower limit</v>
      </c>
      <c r="T23" s="12"/>
      <c r="U23" s="9"/>
      <c r="V23" s="9"/>
      <c r="W23" s="13">
        <f ca="1">((T14+T17)*T9)/T21*100</f>
        <v>2.0677218994189541</v>
      </c>
      <c r="X23" s="9" t="s">
        <v>23</v>
      </c>
      <c r="Y23" s="9"/>
      <c r="Z23" s="9"/>
      <c r="AA23" s="10" t="str">
        <f t="shared" si="2"/>
        <v>total top ten items observed lower limit</v>
      </c>
      <c r="AB23" s="12"/>
      <c r="AC23" s="9"/>
      <c r="AD23" s="9"/>
      <c r="AE23" s="13">
        <f ca="1">((AB14+AB17)*AB9)/AB21*100</f>
        <v>6.286818417456054</v>
      </c>
      <c r="AF23" s="9" t="s">
        <v>23</v>
      </c>
    </row>
    <row r="24" spans="1:32" x14ac:dyDescent="0.2">
      <c r="A24" s="9"/>
      <c r="B24" s="9"/>
      <c r="C24" s="10"/>
      <c r="D24" s="12"/>
      <c r="E24" s="9"/>
      <c r="F24" s="9"/>
      <c r="G24" s="13"/>
      <c r="H24" s="9"/>
      <c r="I24" s="9"/>
      <c r="J24" s="9"/>
      <c r="K24" s="10"/>
      <c r="L24" s="12"/>
      <c r="M24" s="9"/>
      <c r="N24" s="9"/>
      <c r="O24" s="13"/>
      <c r="P24" s="9"/>
      <c r="Q24" s="9"/>
      <c r="R24" s="9"/>
      <c r="S24" s="10"/>
      <c r="T24" s="12"/>
      <c r="U24" s="9"/>
      <c r="V24" s="9"/>
      <c r="W24" s="13"/>
      <c r="X24" s="9"/>
      <c r="Y24" s="9"/>
      <c r="Z24" s="9"/>
      <c r="AA24" s="10"/>
      <c r="AB24" s="12"/>
      <c r="AC24" s="9"/>
      <c r="AD24" s="9"/>
      <c r="AE24" s="13"/>
      <c r="AF24" s="9"/>
    </row>
    <row r="25" spans="1:32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3.5" thickBo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3.5" thickBot="1" x14ac:dyDescent="0.25">
      <c r="A27" s="9" t="str">
        <f>IF(B27&lt;&gt;"","ja","")</f>
        <v>ja</v>
      </c>
      <c r="B27" s="29">
        <v>1</v>
      </c>
      <c r="C27" s="18">
        <v>46</v>
      </c>
      <c r="D27" s="19" t="s">
        <v>9</v>
      </c>
      <c r="E27" s="20">
        <v>104</v>
      </c>
      <c r="F27" s="9"/>
      <c r="G27" s="9"/>
      <c r="H27" s="9"/>
      <c r="I27" s="9" t="str">
        <f>IF(J27&lt;&gt;"","ja","")</f>
        <v>ja</v>
      </c>
      <c r="J27" s="9">
        <v>1</v>
      </c>
      <c r="K27" s="18">
        <v>46</v>
      </c>
      <c r="L27" s="19" t="s">
        <v>9</v>
      </c>
      <c r="M27" s="7">
        <v>34</v>
      </c>
      <c r="N27" s="9"/>
      <c r="O27" s="9"/>
      <c r="P27" s="9"/>
      <c r="Q27" s="9" t="str">
        <f>IF(R27&lt;&gt;"","ja","")</f>
        <v>ja</v>
      </c>
      <c r="R27" s="9">
        <v>1</v>
      </c>
      <c r="S27" s="1">
        <v>64</v>
      </c>
      <c r="T27" s="2" t="s">
        <v>20</v>
      </c>
      <c r="U27" s="3">
        <v>326</v>
      </c>
      <c r="V27" s="9"/>
      <c r="W27" s="9"/>
      <c r="X27" s="9"/>
      <c r="Y27" s="9" t="str">
        <f>IF(Z27&lt;&gt;"","ja","")</f>
        <v>ja</v>
      </c>
      <c r="Z27" s="9">
        <v>1</v>
      </c>
      <c r="AA27" s="1">
        <v>22</v>
      </c>
      <c r="AB27" s="2" t="s">
        <v>28</v>
      </c>
      <c r="AC27" s="3">
        <v>131</v>
      </c>
      <c r="AD27" s="9"/>
      <c r="AE27" s="9"/>
      <c r="AF27" s="9"/>
    </row>
    <row r="28" spans="1:32" ht="13.5" thickBot="1" x14ac:dyDescent="0.25">
      <c r="A28" s="9" t="str">
        <f t="shared" ref="A28:A40" si="3">IF(B28&lt;&gt;"","ja","")</f>
        <v>ja</v>
      </c>
      <c r="B28" s="29">
        <v>2</v>
      </c>
      <c r="C28" s="21">
        <v>117</v>
      </c>
      <c r="D28" s="22" t="s">
        <v>10</v>
      </c>
      <c r="E28" s="23">
        <v>81</v>
      </c>
      <c r="F28" s="9"/>
      <c r="G28" s="9"/>
      <c r="H28" s="9"/>
      <c r="I28" s="9" t="str">
        <f t="shared" ref="I28:I41" si="4">IF(J28&lt;&gt;"","ja","")</f>
        <v>ja</v>
      </c>
      <c r="J28" s="9">
        <v>2</v>
      </c>
      <c r="K28" s="21">
        <v>64</v>
      </c>
      <c r="L28" s="5" t="s">
        <v>20</v>
      </c>
      <c r="M28" s="6">
        <v>14</v>
      </c>
      <c r="N28" s="9"/>
      <c r="O28" s="9"/>
      <c r="P28" s="9"/>
      <c r="Q28" s="9" t="str">
        <f t="shared" ref="Q28:Q36" si="5">IF(R28&lt;&gt;"","ja","")</f>
        <v>ja</v>
      </c>
      <c r="R28" s="9">
        <v>2</v>
      </c>
      <c r="S28" s="4">
        <v>19</v>
      </c>
      <c r="T28" s="5" t="s">
        <v>14</v>
      </c>
      <c r="U28" s="6">
        <v>86</v>
      </c>
      <c r="V28" s="9"/>
      <c r="W28" s="9"/>
      <c r="X28" s="9"/>
      <c r="Y28" s="9" t="str">
        <f t="shared" ref="Y28:Y36" si="6">IF(Z28&lt;&gt;"","ja","")</f>
        <v>ja</v>
      </c>
      <c r="Z28" s="9">
        <v>2</v>
      </c>
      <c r="AA28" s="4">
        <v>64</v>
      </c>
      <c r="AB28" s="5" t="s">
        <v>20</v>
      </c>
      <c r="AC28" s="6">
        <v>112</v>
      </c>
      <c r="AD28" s="9"/>
      <c r="AE28" s="9"/>
      <c r="AF28" s="9"/>
    </row>
    <row r="29" spans="1:32" ht="13.5" thickBot="1" x14ac:dyDescent="0.25">
      <c r="A29" s="9" t="str">
        <f t="shared" si="3"/>
        <v>ja</v>
      </c>
      <c r="B29" s="29">
        <v>3</v>
      </c>
      <c r="C29" s="4">
        <v>32</v>
      </c>
      <c r="D29" s="5" t="s">
        <v>11</v>
      </c>
      <c r="E29" s="6">
        <v>68</v>
      </c>
      <c r="F29" s="9"/>
      <c r="G29" s="9"/>
      <c r="H29" s="9"/>
      <c r="I29" s="9" t="str">
        <f t="shared" si="4"/>
        <v>ja</v>
      </c>
      <c r="J29" s="9">
        <v>3</v>
      </c>
      <c r="K29" s="4">
        <v>15</v>
      </c>
      <c r="L29" s="5" t="s">
        <v>12</v>
      </c>
      <c r="M29" s="6">
        <v>7</v>
      </c>
      <c r="N29" s="9"/>
      <c r="O29" s="9"/>
      <c r="P29" s="9"/>
      <c r="Q29" s="9" t="str">
        <f t="shared" si="5"/>
        <v>ja</v>
      </c>
      <c r="R29" s="9">
        <v>3</v>
      </c>
      <c r="S29" s="4">
        <v>4</v>
      </c>
      <c r="T29" s="5" t="s">
        <v>18</v>
      </c>
      <c r="U29" s="6">
        <v>85</v>
      </c>
      <c r="V29" s="9"/>
      <c r="W29" s="9"/>
      <c r="X29" s="9"/>
      <c r="Y29" s="9" t="str">
        <f t="shared" si="6"/>
        <v>ja</v>
      </c>
      <c r="Z29" s="9">
        <v>3</v>
      </c>
      <c r="AA29" s="4">
        <v>15</v>
      </c>
      <c r="AB29" s="5" t="s">
        <v>12</v>
      </c>
      <c r="AC29" s="6">
        <v>110</v>
      </c>
      <c r="AD29" s="9"/>
      <c r="AE29" s="9"/>
      <c r="AF29" s="9"/>
    </row>
    <row r="30" spans="1:32" ht="13.5" thickBot="1" x14ac:dyDescent="0.25">
      <c r="A30" s="9" t="str">
        <f t="shared" si="3"/>
        <v>ja</v>
      </c>
      <c r="B30" s="29">
        <v>4</v>
      </c>
      <c r="C30" s="4">
        <v>15</v>
      </c>
      <c r="D30" s="5" t="s">
        <v>12</v>
      </c>
      <c r="E30" s="6">
        <v>43</v>
      </c>
      <c r="F30" s="9"/>
      <c r="G30" s="9"/>
      <c r="H30" s="9"/>
      <c r="I30" s="9" t="str">
        <f t="shared" si="4"/>
        <v>ja</v>
      </c>
      <c r="J30" s="9">
        <v>4</v>
      </c>
      <c r="K30" s="4">
        <v>45</v>
      </c>
      <c r="L30" s="5" t="s">
        <v>21</v>
      </c>
      <c r="M30" s="6">
        <v>7</v>
      </c>
      <c r="N30" s="9"/>
      <c r="O30" s="9"/>
      <c r="P30" s="9"/>
      <c r="Q30" s="9" t="str">
        <f t="shared" si="5"/>
        <v>ja</v>
      </c>
      <c r="R30" s="16">
        <v>4</v>
      </c>
      <c r="S30" s="21">
        <v>46</v>
      </c>
      <c r="T30" s="22" t="s">
        <v>9</v>
      </c>
      <c r="U30" s="20">
        <v>57</v>
      </c>
      <c r="V30" s="9"/>
      <c r="W30" s="9"/>
      <c r="X30" s="9"/>
      <c r="Y30" s="9" t="str">
        <f t="shared" si="6"/>
        <v>ja</v>
      </c>
      <c r="Z30" s="9">
        <v>4</v>
      </c>
      <c r="AA30" s="4">
        <v>4</v>
      </c>
      <c r="AB30" s="5" t="s">
        <v>18</v>
      </c>
      <c r="AC30" s="6">
        <v>91</v>
      </c>
      <c r="AD30" s="9"/>
      <c r="AE30" s="9"/>
      <c r="AF30" s="9"/>
    </row>
    <row r="31" spans="1:32" ht="13.5" thickBot="1" x14ac:dyDescent="0.25">
      <c r="A31" s="9" t="str">
        <f t="shared" si="3"/>
        <v>ja</v>
      </c>
      <c r="B31" s="29">
        <v>5</v>
      </c>
      <c r="C31" s="4">
        <v>98</v>
      </c>
      <c r="D31" s="5" t="s">
        <v>13</v>
      </c>
      <c r="E31" s="6">
        <v>25</v>
      </c>
      <c r="F31" s="9"/>
      <c r="G31" s="9"/>
      <c r="H31" s="9"/>
      <c r="I31" s="9" t="str">
        <f t="shared" si="4"/>
        <v>ja</v>
      </c>
      <c r="J31" s="9">
        <v>5</v>
      </c>
      <c r="K31" s="4">
        <v>96</v>
      </c>
      <c r="L31" s="5" t="s">
        <v>25</v>
      </c>
      <c r="M31" s="6">
        <v>7</v>
      </c>
      <c r="N31" s="9"/>
      <c r="O31" s="9"/>
      <c r="P31" s="9"/>
      <c r="Q31" s="9" t="str">
        <f t="shared" si="5"/>
        <v>ja</v>
      </c>
      <c r="R31" s="9">
        <v>5</v>
      </c>
      <c r="S31" s="4">
        <v>15</v>
      </c>
      <c r="T31" s="5" t="s">
        <v>12</v>
      </c>
      <c r="U31" s="6">
        <v>49</v>
      </c>
      <c r="V31" s="9"/>
      <c r="W31" s="9"/>
      <c r="X31" s="9"/>
      <c r="Y31" s="9" t="str">
        <f t="shared" si="6"/>
        <v>ja</v>
      </c>
      <c r="Z31" s="9">
        <v>5</v>
      </c>
      <c r="AA31" s="4">
        <v>2</v>
      </c>
      <c r="AB31" s="5" t="s">
        <v>26</v>
      </c>
      <c r="AC31" s="6">
        <v>43</v>
      </c>
      <c r="AD31" s="9"/>
      <c r="AE31" s="9"/>
      <c r="AF31" s="9"/>
    </row>
    <row r="32" spans="1:32" ht="13.5" thickBot="1" x14ac:dyDescent="0.25">
      <c r="A32" s="9" t="str">
        <f t="shared" si="3"/>
        <v>ja</v>
      </c>
      <c r="B32" s="29">
        <v>6</v>
      </c>
      <c r="C32" s="4">
        <v>19</v>
      </c>
      <c r="D32" s="5" t="s">
        <v>14</v>
      </c>
      <c r="E32" s="6">
        <v>23</v>
      </c>
      <c r="F32" s="9"/>
      <c r="G32" s="9"/>
      <c r="H32" s="9"/>
      <c r="I32" s="9" t="str">
        <f t="shared" si="4"/>
        <v>ja</v>
      </c>
      <c r="J32" s="9">
        <v>6</v>
      </c>
      <c r="K32" s="4">
        <v>2</v>
      </c>
      <c r="L32" s="5" t="s">
        <v>26</v>
      </c>
      <c r="M32" s="6">
        <v>5</v>
      </c>
      <c r="N32" s="9"/>
      <c r="O32" s="9"/>
      <c r="P32" s="9"/>
      <c r="Q32" s="9" t="str">
        <f t="shared" si="5"/>
        <v>ja</v>
      </c>
      <c r="R32" s="9">
        <v>6</v>
      </c>
      <c r="S32" s="4">
        <v>78</v>
      </c>
      <c r="T32" s="5" t="s">
        <v>32</v>
      </c>
      <c r="U32" s="6">
        <v>44</v>
      </c>
      <c r="V32" s="9"/>
      <c r="W32" s="9"/>
      <c r="X32" s="9"/>
      <c r="Y32" s="9" t="str">
        <f t="shared" si="6"/>
        <v>ja</v>
      </c>
      <c r="Z32" s="9">
        <v>6</v>
      </c>
      <c r="AA32" s="4">
        <v>98</v>
      </c>
      <c r="AB32" s="5" t="s">
        <v>13</v>
      </c>
      <c r="AC32" s="6">
        <v>37</v>
      </c>
      <c r="AD32" s="9"/>
      <c r="AE32" s="9"/>
      <c r="AF32" s="9"/>
    </row>
    <row r="33" spans="1:32" ht="13.5" thickBot="1" x14ac:dyDescent="0.25">
      <c r="A33" s="9" t="str">
        <f t="shared" si="3"/>
        <v>ja</v>
      </c>
      <c r="B33" s="29">
        <v>7</v>
      </c>
      <c r="C33" s="4">
        <v>31</v>
      </c>
      <c r="D33" s="5" t="s">
        <v>15</v>
      </c>
      <c r="E33" s="6">
        <v>20</v>
      </c>
      <c r="F33" s="9"/>
      <c r="G33" s="9"/>
      <c r="H33" s="9"/>
      <c r="I33" s="9" t="str">
        <f t="shared" si="4"/>
        <v>ja</v>
      </c>
      <c r="J33" s="9">
        <v>7</v>
      </c>
      <c r="K33" s="4">
        <v>6</v>
      </c>
      <c r="L33" s="5" t="s">
        <v>17</v>
      </c>
      <c r="M33" s="6">
        <v>4</v>
      </c>
      <c r="N33" s="9"/>
      <c r="O33" s="9"/>
      <c r="P33" s="9"/>
      <c r="Q33" s="9" t="str">
        <f t="shared" si="5"/>
        <v>ja</v>
      </c>
      <c r="R33" s="9">
        <v>7</v>
      </c>
      <c r="S33" s="4">
        <v>3</v>
      </c>
      <c r="T33" s="5" t="s">
        <v>19</v>
      </c>
      <c r="U33" s="6">
        <v>31</v>
      </c>
      <c r="V33" s="9"/>
      <c r="W33" s="9"/>
      <c r="X33" s="9"/>
      <c r="Y33" s="9" t="str">
        <f t="shared" si="6"/>
        <v>ja</v>
      </c>
      <c r="Z33" s="9">
        <v>7</v>
      </c>
      <c r="AA33" s="4">
        <v>60</v>
      </c>
      <c r="AB33" s="5" t="s">
        <v>35</v>
      </c>
      <c r="AC33" s="6">
        <v>35</v>
      </c>
      <c r="AD33" s="9"/>
      <c r="AE33" s="9"/>
      <c r="AF33" s="9"/>
    </row>
    <row r="34" spans="1:32" ht="13.5" thickBot="1" x14ac:dyDescent="0.25">
      <c r="A34" s="9" t="str">
        <f t="shared" si="3"/>
        <v>ja</v>
      </c>
      <c r="B34" s="29">
        <v>8</v>
      </c>
      <c r="C34" s="4">
        <v>115</v>
      </c>
      <c r="D34" s="5" t="s">
        <v>16</v>
      </c>
      <c r="E34" s="6">
        <v>19</v>
      </c>
      <c r="F34" s="9"/>
      <c r="G34" s="9"/>
      <c r="H34" s="9"/>
      <c r="I34" s="9" t="str">
        <f t="shared" si="4"/>
        <v>ja</v>
      </c>
      <c r="J34" s="9">
        <v>8</v>
      </c>
      <c r="K34" s="4">
        <v>77</v>
      </c>
      <c r="L34" s="5" t="s">
        <v>27</v>
      </c>
      <c r="M34" s="6">
        <v>4</v>
      </c>
      <c r="N34" s="9"/>
      <c r="O34" s="9"/>
      <c r="P34" s="9"/>
      <c r="Q34" s="9" t="str">
        <f t="shared" si="5"/>
        <v>ja</v>
      </c>
      <c r="R34" s="16">
        <v>8</v>
      </c>
      <c r="S34" s="4">
        <v>6</v>
      </c>
      <c r="T34" s="5" t="s">
        <v>17</v>
      </c>
      <c r="U34" s="6">
        <v>12</v>
      </c>
      <c r="V34" s="9"/>
      <c r="W34" s="9"/>
      <c r="X34" s="9"/>
      <c r="Y34" s="9" t="str">
        <f t="shared" si="6"/>
        <v>ja</v>
      </c>
      <c r="Z34" s="16">
        <v>8</v>
      </c>
      <c r="AA34" s="21">
        <v>46</v>
      </c>
      <c r="AB34" s="22" t="s">
        <v>9</v>
      </c>
      <c r="AC34" s="6">
        <v>30</v>
      </c>
      <c r="AD34" s="9"/>
      <c r="AE34" s="9"/>
      <c r="AF34" s="9"/>
    </row>
    <row r="35" spans="1:32" ht="13.5" thickBot="1" x14ac:dyDescent="0.25">
      <c r="A35" s="9" t="str">
        <f t="shared" si="3"/>
        <v>ja</v>
      </c>
      <c r="B35" s="29">
        <v>9</v>
      </c>
      <c r="C35" s="4">
        <v>6</v>
      </c>
      <c r="D35" s="5" t="s">
        <v>17</v>
      </c>
      <c r="E35" s="6">
        <v>11</v>
      </c>
      <c r="F35" s="9"/>
      <c r="G35" s="9"/>
      <c r="H35" s="9"/>
      <c r="I35" s="9" t="str">
        <f t="shared" si="4"/>
        <v>ja</v>
      </c>
      <c r="J35" s="9">
        <v>9</v>
      </c>
      <c r="K35" s="4">
        <v>22</v>
      </c>
      <c r="L35" s="5" t="s">
        <v>28</v>
      </c>
      <c r="M35" s="6">
        <v>3</v>
      </c>
      <c r="N35" s="9"/>
      <c r="O35" s="9"/>
      <c r="P35" s="9"/>
      <c r="Q35" s="9" t="str">
        <f t="shared" si="5"/>
        <v>ja</v>
      </c>
      <c r="R35" s="16">
        <v>9</v>
      </c>
      <c r="S35" s="4">
        <v>21</v>
      </c>
      <c r="T35" s="5" t="s">
        <v>30</v>
      </c>
      <c r="U35" s="6">
        <v>12</v>
      </c>
      <c r="V35" s="9"/>
      <c r="W35" s="9"/>
      <c r="X35" s="9"/>
      <c r="Y35" s="9" t="str">
        <f t="shared" si="6"/>
        <v>ja</v>
      </c>
      <c r="Z35" s="9">
        <v>9</v>
      </c>
      <c r="AA35" s="4">
        <v>91</v>
      </c>
      <c r="AB35" s="5" t="s">
        <v>36</v>
      </c>
      <c r="AC35" s="6">
        <v>28</v>
      </c>
      <c r="AD35" s="9"/>
      <c r="AE35" s="9"/>
      <c r="AF35" s="9"/>
    </row>
    <row r="36" spans="1:32" ht="13.5" thickBot="1" x14ac:dyDescent="0.25">
      <c r="A36" s="9" t="str">
        <f t="shared" si="3"/>
        <v>ja</v>
      </c>
      <c r="B36" s="29">
        <v>10</v>
      </c>
      <c r="C36" s="4">
        <v>4</v>
      </c>
      <c r="D36" s="5" t="s">
        <v>18</v>
      </c>
      <c r="E36" s="6">
        <v>10</v>
      </c>
      <c r="F36" s="9"/>
      <c r="G36" s="9"/>
      <c r="H36" s="9"/>
      <c r="I36" s="9" t="str">
        <f t="shared" si="4"/>
        <v>ja</v>
      </c>
      <c r="J36" s="9">
        <v>10</v>
      </c>
      <c r="K36" s="4">
        <v>70</v>
      </c>
      <c r="L36" s="5" t="s">
        <v>29</v>
      </c>
      <c r="M36" s="6">
        <v>3</v>
      </c>
      <c r="N36" s="9"/>
      <c r="O36" s="9"/>
      <c r="P36" s="9"/>
      <c r="Q36" s="9" t="str">
        <f t="shared" si="5"/>
        <v>ja</v>
      </c>
      <c r="R36" s="9">
        <v>10</v>
      </c>
      <c r="S36" s="34">
        <v>54</v>
      </c>
      <c r="T36" s="2" t="s">
        <v>33</v>
      </c>
      <c r="U36" s="6">
        <v>11</v>
      </c>
      <c r="V36" s="9"/>
      <c r="W36" s="9"/>
      <c r="X36" s="9"/>
      <c r="Y36" s="9" t="str">
        <f t="shared" si="6"/>
        <v>ja</v>
      </c>
      <c r="Z36" s="9">
        <v>10</v>
      </c>
      <c r="AA36" s="34">
        <v>19</v>
      </c>
      <c r="AB36" s="2" t="s">
        <v>14</v>
      </c>
      <c r="AC36" s="6">
        <v>26</v>
      </c>
      <c r="AD36" s="9"/>
      <c r="AE36" s="9"/>
      <c r="AF36" s="9"/>
    </row>
    <row r="37" spans="1:32" ht="13.5" thickBot="1" x14ac:dyDescent="0.25">
      <c r="A37" s="9" t="str">
        <f t="shared" si="3"/>
        <v/>
      </c>
      <c r="B37" s="9"/>
      <c r="C37" s="24"/>
      <c r="D37" s="24"/>
      <c r="E37" s="25"/>
      <c r="F37" s="9"/>
      <c r="G37" s="9"/>
      <c r="H37" s="9"/>
      <c r="I37" s="9" t="str">
        <f t="shared" si="4"/>
        <v/>
      </c>
      <c r="J37" s="9"/>
      <c r="K37" s="24"/>
      <c r="L37" s="26"/>
      <c r="M37" s="27"/>
      <c r="N37" s="9"/>
      <c r="O37" s="9"/>
      <c r="P37" s="9"/>
      <c r="Q37" s="9"/>
      <c r="R37" s="9"/>
      <c r="S37" s="24"/>
      <c r="T37" s="26"/>
      <c r="U37" s="25"/>
      <c r="V37" s="9"/>
      <c r="W37" s="9"/>
      <c r="X37" s="9"/>
      <c r="Y37" s="9"/>
      <c r="Z37" s="9"/>
      <c r="AC37" s="25"/>
      <c r="AD37" s="9"/>
      <c r="AE37" s="9"/>
      <c r="AF37" s="9"/>
    </row>
    <row r="38" spans="1:32" ht="13.5" thickBot="1" x14ac:dyDescent="0.25">
      <c r="A38" s="9" t="str">
        <f t="shared" si="3"/>
        <v/>
      </c>
      <c r="B38" s="9"/>
      <c r="C38" s="30" t="s">
        <v>46</v>
      </c>
      <c r="D38" s="19" t="s">
        <v>26</v>
      </c>
      <c r="E38" s="28">
        <v>3.8609271523178808</v>
      </c>
      <c r="F38" s="9"/>
      <c r="G38" s="9"/>
      <c r="H38" s="9"/>
      <c r="I38" s="9" t="str">
        <f t="shared" si="4"/>
        <v/>
      </c>
      <c r="J38" s="9"/>
      <c r="K38" s="30">
        <v>117</v>
      </c>
      <c r="L38" s="19" t="s">
        <v>10</v>
      </c>
      <c r="M38" s="28">
        <v>0.69078947368421051</v>
      </c>
      <c r="N38" s="9"/>
      <c r="O38" s="9"/>
      <c r="P38" s="9"/>
      <c r="Q38" s="9"/>
      <c r="R38" s="9"/>
      <c r="S38" s="30" t="s">
        <v>46</v>
      </c>
      <c r="T38" s="19" t="s">
        <v>26</v>
      </c>
      <c r="U38" s="35">
        <v>0.42857142857142855</v>
      </c>
      <c r="V38" s="9"/>
      <c r="W38" s="9"/>
      <c r="X38" s="9"/>
      <c r="Y38" s="9"/>
      <c r="Z38" s="9"/>
      <c r="AA38" s="30">
        <v>117</v>
      </c>
      <c r="AB38" s="19" t="s">
        <v>10</v>
      </c>
      <c r="AC38" s="35">
        <v>0.12121212121212122</v>
      </c>
      <c r="AD38" s="9"/>
      <c r="AE38" s="9"/>
      <c r="AF38" s="9"/>
    </row>
    <row r="39" spans="1:32" ht="13.5" thickBot="1" x14ac:dyDescent="0.25">
      <c r="A39" s="9" t="str">
        <f t="shared" si="3"/>
        <v/>
      </c>
      <c r="B39" s="9"/>
      <c r="C39" s="24"/>
      <c r="D39" s="24"/>
      <c r="E39" s="25"/>
      <c r="F39" s="9"/>
      <c r="G39" s="9"/>
      <c r="H39" s="9"/>
      <c r="I39" s="9" t="str">
        <f t="shared" si="4"/>
        <v/>
      </c>
      <c r="J39" s="9"/>
      <c r="K39" s="24"/>
      <c r="L39" s="24"/>
      <c r="M39" s="25"/>
      <c r="N39" s="9"/>
      <c r="O39" s="9"/>
      <c r="P39" s="9"/>
      <c r="Q39" s="9"/>
      <c r="R39" s="9"/>
      <c r="S39" s="30">
        <v>117</v>
      </c>
      <c r="T39" s="19" t="s">
        <v>10</v>
      </c>
      <c r="U39" s="28">
        <v>15</v>
      </c>
      <c r="V39" s="9"/>
      <c r="W39" s="9"/>
      <c r="X39" s="9"/>
      <c r="Y39" s="9"/>
      <c r="Z39" s="9"/>
      <c r="AC39" s="25"/>
      <c r="AD39" s="9"/>
      <c r="AE39" s="9"/>
      <c r="AF39" s="9"/>
    </row>
    <row r="40" spans="1:32" x14ac:dyDescent="0.2">
      <c r="A40" s="9" t="str">
        <f t="shared" si="3"/>
        <v/>
      </c>
      <c r="B40" s="9"/>
      <c r="C40" s="24"/>
      <c r="D40" s="24"/>
      <c r="E40" s="25"/>
      <c r="F40" s="9"/>
      <c r="G40" s="9"/>
      <c r="H40" s="9"/>
      <c r="I40" s="9" t="str">
        <f t="shared" si="4"/>
        <v/>
      </c>
      <c r="J40" s="9"/>
      <c r="K40" s="24"/>
      <c r="L40" s="26"/>
      <c r="M40" s="27"/>
      <c r="N40" s="9"/>
      <c r="O40" s="9"/>
      <c r="P40" s="9"/>
      <c r="Q40" s="9" t="str">
        <f>IF(R37&lt;&gt;"","ja","")</f>
        <v/>
      </c>
      <c r="R40" s="9"/>
      <c r="S40" s="24"/>
      <c r="T40" s="26"/>
      <c r="U40" s="25"/>
      <c r="V40" s="9"/>
      <c r="W40" s="9"/>
      <c r="X40" s="9"/>
      <c r="Y40" s="9"/>
      <c r="Z40" s="9"/>
      <c r="AC40" s="25"/>
      <c r="AD40" s="9"/>
      <c r="AE40" s="9"/>
      <c r="AF40" s="9"/>
    </row>
    <row r="41" spans="1:32" x14ac:dyDescent="0.2">
      <c r="A41" s="9"/>
      <c r="B41" s="9"/>
      <c r="C41" s="24"/>
      <c r="D41" s="24"/>
      <c r="E41" s="25"/>
      <c r="F41" s="9"/>
      <c r="G41" s="9"/>
      <c r="H41" s="9"/>
      <c r="I41" s="9" t="str">
        <f t="shared" si="4"/>
        <v/>
      </c>
      <c r="J41" s="9"/>
      <c r="K41" s="24"/>
      <c r="L41" s="26"/>
      <c r="M41" s="27"/>
      <c r="N41" s="9"/>
      <c r="O41" s="9"/>
      <c r="P41" s="9"/>
      <c r="Q41" s="9" t="str">
        <f>IF(R38&lt;&gt;"","ja","")</f>
        <v/>
      </c>
      <c r="R41" s="9"/>
      <c r="S41" s="9"/>
      <c r="T41" s="9"/>
      <c r="U41" s="25"/>
      <c r="V41" s="9"/>
      <c r="W41" s="9"/>
      <c r="X41" s="9"/>
      <c r="Y41" s="9"/>
      <c r="Z41" s="9"/>
      <c r="AC41" s="25"/>
      <c r="AD41" s="9"/>
      <c r="AE41" s="9"/>
      <c r="AF41" s="9"/>
    </row>
    <row r="42" spans="1:32" x14ac:dyDescent="0.2">
      <c r="A42" s="9"/>
      <c r="B42" s="9"/>
      <c r="C42" s="24"/>
      <c r="D42" s="24"/>
      <c r="E42" s="25"/>
      <c r="F42" s="9"/>
      <c r="G42" s="9"/>
      <c r="H42" s="9"/>
      <c r="I42" s="9"/>
      <c r="J42" s="9"/>
      <c r="K42" s="24"/>
      <c r="L42" s="26"/>
      <c r="M42" s="27"/>
      <c r="N42" s="9"/>
      <c r="O42" s="9"/>
      <c r="P42" s="9"/>
      <c r="Q42" s="9"/>
      <c r="R42" s="9"/>
      <c r="U42" s="25"/>
      <c r="V42" s="9"/>
      <c r="W42" s="9"/>
      <c r="X42" s="9"/>
      <c r="Y42" s="9"/>
      <c r="Z42" s="9"/>
      <c r="AC42" s="25"/>
      <c r="AD42" s="9"/>
      <c r="AE42" s="9"/>
      <c r="AF42" s="9"/>
    </row>
    <row r="43" spans="1:32" x14ac:dyDescent="0.2">
      <c r="A43" s="9"/>
      <c r="B43" s="9"/>
      <c r="C43" s="24"/>
      <c r="D43" s="24"/>
      <c r="E43" s="25"/>
      <c r="F43" s="9"/>
      <c r="G43" s="9"/>
      <c r="H43" s="9"/>
      <c r="I43" s="9"/>
      <c r="J43" s="9"/>
      <c r="K43" s="24"/>
      <c r="L43" s="26"/>
      <c r="M43" s="27"/>
      <c r="N43" s="9"/>
      <c r="O43" s="9"/>
      <c r="P43" s="9"/>
      <c r="Q43" s="9"/>
      <c r="R43" s="9"/>
      <c r="U43" s="25"/>
      <c r="V43" s="9"/>
      <c r="W43" s="9"/>
      <c r="X43" s="9"/>
      <c r="Y43" s="9"/>
      <c r="Z43" s="9"/>
      <c r="AC43" s="25"/>
      <c r="AD43" s="9"/>
      <c r="AE43" s="9"/>
      <c r="AF43" s="9"/>
    </row>
    <row r="44" spans="1:32" x14ac:dyDescent="0.2">
      <c r="A44" s="9"/>
      <c r="B44" s="9"/>
      <c r="C44" s="24"/>
      <c r="D44" s="24"/>
      <c r="E44" s="25"/>
      <c r="F44" s="9"/>
      <c r="G44" s="9"/>
      <c r="H44" s="9"/>
      <c r="I44" s="9"/>
      <c r="J44" s="9"/>
      <c r="K44" s="24"/>
      <c r="L44" s="26"/>
      <c r="M44" s="27"/>
      <c r="N44" s="9"/>
      <c r="O44" s="9"/>
      <c r="P44" s="9"/>
      <c r="Q44" s="9"/>
      <c r="R44" s="9"/>
      <c r="U44" s="25"/>
      <c r="V44" s="9"/>
      <c r="W44" s="9"/>
      <c r="X44" s="9"/>
      <c r="Y44" s="9"/>
      <c r="Z44" s="9"/>
      <c r="AC44" s="25"/>
      <c r="AD44" s="9"/>
      <c r="AE44" s="9"/>
      <c r="AF44" s="9"/>
    </row>
    <row r="45" spans="1:32" x14ac:dyDescent="0.2">
      <c r="A45" s="9"/>
      <c r="B45" s="9"/>
      <c r="C45" s="24"/>
      <c r="D45" s="24"/>
      <c r="E45" s="25"/>
      <c r="F45" s="9"/>
      <c r="G45" s="9"/>
      <c r="H45" s="9"/>
      <c r="I45" s="9"/>
      <c r="J45" s="9"/>
      <c r="K45" s="24"/>
      <c r="L45" s="26"/>
      <c r="M45" s="27"/>
      <c r="N45" s="9"/>
      <c r="O45" s="9"/>
      <c r="P45" s="9"/>
      <c r="Q45" s="9"/>
      <c r="R45" s="9"/>
      <c r="U45" s="25"/>
      <c r="V45" s="9"/>
      <c r="W45" s="9"/>
      <c r="X45" s="9"/>
      <c r="Y45" s="9"/>
      <c r="Z45" s="9"/>
      <c r="AC45" s="25"/>
      <c r="AD45" s="9"/>
      <c r="AE45" s="9"/>
      <c r="AF45" s="9"/>
    </row>
    <row r="46" spans="1:3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U46" s="9"/>
      <c r="V46" s="9"/>
      <c r="W46" s="9"/>
      <c r="X46" s="9"/>
      <c r="Y46" s="9"/>
      <c r="Z46" s="9"/>
      <c r="AC46" s="9"/>
      <c r="AD46" s="9"/>
      <c r="AE46" s="9"/>
      <c r="AF46" s="9"/>
    </row>
    <row r="47" spans="1:32" x14ac:dyDescent="0.2">
      <c r="A47" s="8"/>
      <c r="B47" s="9"/>
      <c r="F47" s="9"/>
      <c r="G47" s="9"/>
      <c r="H47" s="9"/>
      <c r="I47" s="9"/>
      <c r="J47" s="9"/>
      <c r="P47" s="9"/>
      <c r="Q47" s="9"/>
      <c r="R47" s="9"/>
      <c r="V47" s="9"/>
      <c r="W47" s="9"/>
      <c r="X47" s="9"/>
      <c r="Y47" s="9"/>
      <c r="AD47" s="9"/>
      <c r="AE47" s="9"/>
      <c r="AF47" s="9"/>
    </row>
    <row r="48" spans="1:32" x14ac:dyDescent="0.2">
      <c r="A48" s="8"/>
      <c r="B48" s="9"/>
      <c r="F48" s="9"/>
      <c r="G48" s="9"/>
      <c r="H48" s="9"/>
      <c r="I48" s="9"/>
      <c r="J48" s="9"/>
      <c r="P48" s="9"/>
      <c r="Q48" s="9"/>
      <c r="R48" s="9"/>
      <c r="V48" s="9"/>
      <c r="W48" s="9"/>
      <c r="X48" s="9"/>
      <c r="Y48" s="9"/>
      <c r="AD48" s="9"/>
      <c r="AE48" s="9"/>
      <c r="AF48" s="9"/>
    </row>
    <row r="49" spans="1:32" x14ac:dyDescent="0.2">
      <c r="A49" s="8"/>
      <c r="B49" s="9"/>
      <c r="F49" s="9"/>
      <c r="G49" s="9"/>
      <c r="H49" s="9"/>
      <c r="I49" s="9"/>
      <c r="J49" s="9"/>
      <c r="P49" s="9"/>
      <c r="Q49" s="9"/>
      <c r="V49" s="9"/>
      <c r="W49" s="9"/>
      <c r="X49" s="9"/>
      <c r="Y49" s="9"/>
      <c r="AD49" s="9"/>
      <c r="AE49" s="9"/>
      <c r="AF49" s="9"/>
    </row>
    <row r="50" spans="1:32" x14ac:dyDescent="0.2">
      <c r="A50" s="14"/>
      <c r="B50" s="15"/>
      <c r="F50" s="9"/>
      <c r="G50" s="9"/>
      <c r="H50" s="9"/>
      <c r="I50" s="9"/>
      <c r="J50" s="9"/>
      <c r="P50" s="9"/>
      <c r="Q50" s="9"/>
      <c r="V50" s="9"/>
      <c r="W50" s="9"/>
      <c r="X50" s="9"/>
      <c r="Y50" s="9"/>
      <c r="AD50" s="9"/>
      <c r="AE50" s="9"/>
      <c r="AF50" s="9"/>
    </row>
    <row r="51" spans="1:32" x14ac:dyDescent="0.2">
      <c r="F51" s="15"/>
      <c r="G51" s="15"/>
      <c r="H51" s="15"/>
      <c r="I51" s="9"/>
      <c r="J51" s="9"/>
      <c r="P51" s="9"/>
      <c r="Q51" s="9"/>
      <c r="V51" s="9"/>
      <c r="W51" s="9"/>
      <c r="X51" s="9"/>
      <c r="Y51" s="9"/>
      <c r="AD51" s="9"/>
      <c r="AE51" s="9"/>
      <c r="AF51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workbookViewId="0">
      <selection activeCell="A2" sqref="A2"/>
    </sheetView>
  </sheetViews>
  <sheetFormatPr defaultRowHeight="12.75" x14ac:dyDescent="0.2"/>
  <cols>
    <col min="2" max="2" width="46.7109375" bestFit="1" customWidth="1"/>
    <col min="3" max="4" width="14.140625" bestFit="1" customWidth="1"/>
  </cols>
  <sheetData>
    <row r="1" spans="1:8" x14ac:dyDescent="0.2">
      <c r="A1" s="17" t="s">
        <v>111</v>
      </c>
      <c r="C1" t="s">
        <v>55</v>
      </c>
      <c r="D1" t="s">
        <v>56</v>
      </c>
      <c r="E1" t="s">
        <v>57</v>
      </c>
    </row>
    <row r="2" spans="1:8" x14ac:dyDescent="0.2">
      <c r="E2">
        <v>2010</v>
      </c>
      <c r="F2">
        <v>2011</v>
      </c>
      <c r="G2">
        <v>2012</v>
      </c>
      <c r="H2">
        <v>2013</v>
      </c>
    </row>
    <row r="3" spans="1:8" x14ac:dyDescent="0.2">
      <c r="B3" t="s">
        <v>53</v>
      </c>
      <c r="C3">
        <v>280</v>
      </c>
      <c r="D3" t="s">
        <v>58</v>
      </c>
      <c r="E3">
        <f>$C$3/3</f>
        <v>93.333333333333329</v>
      </c>
      <c r="F3">
        <f t="shared" ref="F3:G3" si="0">$C$3/3</f>
        <v>93.333333333333329</v>
      </c>
      <c r="G3">
        <f t="shared" si="0"/>
        <v>93.333333333333329</v>
      </c>
    </row>
    <row r="4" spans="1:8" x14ac:dyDescent="0.2">
      <c r="B4" t="s">
        <v>54</v>
      </c>
      <c r="C4">
        <v>250</v>
      </c>
      <c r="D4" t="s">
        <v>59</v>
      </c>
      <c r="F4">
        <f>$C$4/3</f>
        <v>83.333333333333329</v>
      </c>
      <c r="G4">
        <f t="shared" ref="G4:H4" si="1">$C$4/3</f>
        <v>83.333333333333329</v>
      </c>
      <c r="H4">
        <f t="shared" si="1"/>
        <v>83.333333333333329</v>
      </c>
    </row>
    <row r="5" spans="1:8" x14ac:dyDescent="0.2">
      <c r="E5">
        <f>SUM(E3:E4)</f>
        <v>93.333333333333329</v>
      </c>
      <c r="F5">
        <f t="shared" ref="F5:H5" si="2">SUM(F3:F4)</f>
        <v>176.66666666666666</v>
      </c>
      <c r="G5">
        <f t="shared" si="2"/>
        <v>176.66666666666666</v>
      </c>
      <c r="H5">
        <f t="shared" si="2"/>
        <v>83.333333333333329</v>
      </c>
    </row>
    <row r="9" spans="1:8" x14ac:dyDescent="0.2">
      <c r="B9" s="39"/>
      <c r="C9" s="39" t="s">
        <v>55</v>
      </c>
      <c r="D9" s="39" t="s">
        <v>69</v>
      </c>
    </row>
    <row r="10" spans="1:8" x14ac:dyDescent="0.2">
      <c r="B10" s="42" t="s">
        <v>65</v>
      </c>
      <c r="C10" s="39" t="s">
        <v>70</v>
      </c>
      <c r="D10" s="39" t="s">
        <v>70</v>
      </c>
    </row>
    <row r="11" spans="1:8" x14ac:dyDescent="0.2">
      <c r="B11" s="39" t="s">
        <v>68</v>
      </c>
      <c r="C11" s="40">
        <f>'cigarette butts'!D15</f>
        <v>585.34437086092714</v>
      </c>
      <c r="D11" s="40">
        <f>'cigarette butts'!D16</f>
        <v>238</v>
      </c>
    </row>
    <row r="12" spans="1:8" x14ac:dyDescent="0.2">
      <c r="B12" s="39" t="s">
        <v>60</v>
      </c>
      <c r="C12" s="54">
        <f>'cigarette butts'!E20</f>
        <v>43</v>
      </c>
      <c r="D12" s="54"/>
    </row>
    <row r="13" spans="1:8" x14ac:dyDescent="0.2">
      <c r="B13" s="39" t="s">
        <v>63</v>
      </c>
      <c r="C13" s="41">
        <f>($C$12*0.2)/$C$11</f>
        <v>1.4692205867378686E-2</v>
      </c>
      <c r="D13" s="41">
        <f>($C$12*0.2)/$D$11</f>
        <v>3.6134453781512602E-2</v>
      </c>
    </row>
    <row r="14" spans="1:8" x14ac:dyDescent="0.2">
      <c r="B14" s="39" t="s">
        <v>61</v>
      </c>
      <c r="C14" s="41">
        <f>($C$12*0.5)/$C$11</f>
        <v>3.673051466844672E-2</v>
      </c>
      <c r="D14" s="41">
        <f>($C$12*0.5)/$D$11</f>
        <v>9.0336134453781511E-2</v>
      </c>
    </row>
    <row r="15" spans="1:8" x14ac:dyDescent="0.2">
      <c r="B15" s="39" t="s">
        <v>62</v>
      </c>
      <c r="C15" s="41">
        <f>($C$12)/$C$11</f>
        <v>7.3461029336893441E-2</v>
      </c>
      <c r="D15" s="41">
        <f>($C$12)/$D$11</f>
        <v>0.18067226890756302</v>
      </c>
    </row>
    <row r="17" spans="2:4" x14ac:dyDescent="0.2">
      <c r="B17" s="42" t="s">
        <v>64</v>
      </c>
      <c r="C17" s="39"/>
      <c r="D17" s="39"/>
    </row>
    <row r="18" spans="2:4" x14ac:dyDescent="0.2">
      <c r="B18" s="39" t="s">
        <v>68</v>
      </c>
      <c r="C18" s="40">
        <f>'cigarette butts'!K15</f>
        <v>139.40789473684211</v>
      </c>
      <c r="D18" s="40">
        <f>'cigarette butts'!K16</f>
        <v>57</v>
      </c>
    </row>
    <row r="19" spans="2:4" x14ac:dyDescent="0.2">
      <c r="B19" s="39" t="s">
        <v>60</v>
      </c>
      <c r="C19" s="54">
        <f>'cigarette butts'!L20</f>
        <v>7</v>
      </c>
      <c r="D19" s="54"/>
    </row>
    <row r="20" spans="2:4" x14ac:dyDescent="0.2">
      <c r="B20" s="39" t="s">
        <v>63</v>
      </c>
      <c r="C20" s="41">
        <f>($C$19*0.2)/$C$18</f>
        <v>1.0042472864558755E-2</v>
      </c>
      <c r="D20" s="41">
        <f>($C$19*0.2)/$D$18</f>
        <v>2.4561403508771933E-2</v>
      </c>
    </row>
    <row r="21" spans="2:4" x14ac:dyDescent="0.2">
      <c r="B21" s="39" t="s">
        <v>61</v>
      </c>
      <c r="C21" s="41">
        <f>($C$19*0.5)/$C$18</f>
        <v>2.5106182161396883E-2</v>
      </c>
      <c r="D21" s="41">
        <f>($C$19*0.5)/$D$18</f>
        <v>6.1403508771929821E-2</v>
      </c>
    </row>
    <row r="22" spans="2:4" x14ac:dyDescent="0.2">
      <c r="B22" s="39" t="s">
        <v>62</v>
      </c>
      <c r="C22" s="41">
        <f>($C$19)/$C$18</f>
        <v>5.0212364322793766E-2</v>
      </c>
      <c r="D22" s="41">
        <f>($C$19)/$D$18</f>
        <v>0.12280701754385964</v>
      </c>
    </row>
    <row r="24" spans="2:4" x14ac:dyDescent="0.2">
      <c r="B24" s="42" t="s">
        <v>66</v>
      </c>
      <c r="C24" s="39"/>
      <c r="D24" s="39"/>
    </row>
    <row r="25" spans="2:4" x14ac:dyDescent="0.2">
      <c r="B25" s="39" t="s">
        <v>68</v>
      </c>
      <c r="C25" s="40">
        <f>'cigarette butts'!R15</f>
        <v>912.42857142857144</v>
      </c>
      <c r="D25" s="40">
        <f>'cigarette butts'!R16</f>
        <v>666</v>
      </c>
    </row>
    <row r="26" spans="2:4" x14ac:dyDescent="0.2">
      <c r="B26" s="39" t="s">
        <v>60</v>
      </c>
      <c r="C26" s="54">
        <f>'cigarette butts'!S22</f>
        <v>49</v>
      </c>
      <c r="D26" s="54"/>
    </row>
    <row r="27" spans="2:4" x14ac:dyDescent="0.2">
      <c r="B27" s="39" t="s">
        <v>63</v>
      </c>
      <c r="C27" s="41">
        <f>($C$26*0.2)/$C$25</f>
        <v>1.0740566776264287E-2</v>
      </c>
      <c r="D27" s="41">
        <f>($C$26*0.2)/$D$25</f>
        <v>1.4714714714714716E-2</v>
      </c>
    </row>
    <row r="28" spans="2:4" x14ac:dyDescent="0.2">
      <c r="B28" s="39" t="s">
        <v>61</v>
      </c>
      <c r="C28" s="41">
        <f>($C$26*0.5)/$C$25</f>
        <v>2.6851416940660715E-2</v>
      </c>
      <c r="D28" s="41">
        <f>($C$26*0.5)/$D$25</f>
        <v>3.6786786786786783E-2</v>
      </c>
    </row>
    <row r="29" spans="2:4" x14ac:dyDescent="0.2">
      <c r="B29" s="39" t="s">
        <v>62</v>
      </c>
      <c r="C29" s="41">
        <f>($C$26)/$C$25</f>
        <v>5.3702833881321431E-2</v>
      </c>
      <c r="D29" s="41">
        <f>($C$26)/$D$25</f>
        <v>7.3573573573573567E-2</v>
      </c>
    </row>
    <row r="31" spans="2:4" x14ac:dyDescent="0.2">
      <c r="B31" s="42" t="s">
        <v>67</v>
      </c>
      <c r="C31" s="39"/>
      <c r="D31" s="39"/>
    </row>
    <row r="32" spans="2:4" x14ac:dyDescent="0.2">
      <c r="B32" s="39" t="s">
        <v>68</v>
      </c>
      <c r="C32" s="40">
        <f>'cigarette butts'!Y15</f>
        <v>787.4848484848485</v>
      </c>
      <c r="D32" s="40">
        <f>'cigarette butts'!Y16</f>
        <v>628</v>
      </c>
    </row>
    <row r="33" spans="2:4" x14ac:dyDescent="0.2">
      <c r="B33" s="39" t="s">
        <v>60</v>
      </c>
      <c r="C33" s="54">
        <f>'cigarette butts'!Z21</f>
        <v>110</v>
      </c>
      <c r="D33" s="54"/>
    </row>
    <row r="34" spans="2:4" x14ac:dyDescent="0.2">
      <c r="B34" s="39" t="s">
        <v>63</v>
      </c>
      <c r="C34" s="41">
        <f>($C$33*0.2)/$C$32</f>
        <v>2.7937045445799821E-2</v>
      </c>
      <c r="D34" s="41">
        <f>($C$33*0.2)/$D$32</f>
        <v>3.5031847133757961E-2</v>
      </c>
    </row>
    <row r="35" spans="2:4" x14ac:dyDescent="0.2">
      <c r="B35" s="39" t="s">
        <v>61</v>
      </c>
      <c r="C35" s="41">
        <f>($C$33*0.5)/$C$32</f>
        <v>6.984261361449956E-2</v>
      </c>
      <c r="D35" s="41">
        <f>($C$33*0.5)/$D$32</f>
        <v>8.7579617834394899E-2</v>
      </c>
    </row>
    <row r="36" spans="2:4" x14ac:dyDescent="0.2">
      <c r="B36" s="39" t="s">
        <v>62</v>
      </c>
      <c r="C36" s="41">
        <f>($C$33)/$C$32</f>
        <v>0.13968522722899912</v>
      </c>
      <c r="D36" s="41">
        <f>($C$33)/$D$32</f>
        <v>0.1751592356687898</v>
      </c>
    </row>
  </sheetData>
  <mergeCells count="4">
    <mergeCell ref="C12:D12"/>
    <mergeCell ref="C19:D19"/>
    <mergeCell ref="C26:D26"/>
    <mergeCell ref="C33:D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showGridLines="0" workbookViewId="0">
      <selection activeCell="A2" sqref="A2"/>
    </sheetView>
  </sheetViews>
  <sheetFormatPr defaultRowHeight="12.75" x14ac:dyDescent="0.2"/>
  <cols>
    <col min="2" max="2" width="14.85546875" bestFit="1" customWidth="1"/>
    <col min="3" max="3" width="14.140625" bestFit="1" customWidth="1"/>
    <col min="4" max="4" width="24.28515625" customWidth="1"/>
    <col min="9" max="9" width="22.5703125" customWidth="1"/>
    <col min="10" max="10" width="11.5703125" customWidth="1"/>
    <col min="11" max="11" width="24.28515625" customWidth="1"/>
    <col min="15" max="15" width="7" customWidth="1"/>
    <col min="16" max="16" width="14.7109375" customWidth="1"/>
    <col min="18" max="18" width="24.28515625" customWidth="1"/>
    <col min="22" max="22" width="7.85546875" customWidth="1"/>
    <col min="23" max="23" width="16.28515625" customWidth="1"/>
    <col min="25" max="25" width="24.28515625" customWidth="1"/>
  </cols>
  <sheetData>
    <row r="1" spans="1:29" x14ac:dyDescent="0.2">
      <c r="A1" s="17" t="s">
        <v>112</v>
      </c>
    </row>
    <row r="3" spans="1:29" x14ac:dyDescent="0.2">
      <c r="B3" s="43" t="s">
        <v>71</v>
      </c>
      <c r="C3">
        <v>172</v>
      </c>
    </row>
    <row r="4" spans="1:29" x14ac:dyDescent="0.2">
      <c r="B4" s="43" t="s">
        <v>72</v>
      </c>
      <c r="C4">
        <v>97.5</v>
      </c>
    </row>
    <row r="5" spans="1:29" x14ac:dyDescent="0.2">
      <c r="B5" s="43" t="s">
        <v>73</v>
      </c>
      <c r="C5">
        <f>C3-C4</f>
        <v>74.5</v>
      </c>
    </row>
    <row r="6" spans="1:29" x14ac:dyDescent="0.2">
      <c r="B6" s="43" t="s">
        <v>74</v>
      </c>
      <c r="C6" s="37">
        <f>C5/C3*100</f>
        <v>43.313953488372093</v>
      </c>
      <c r="D6" t="s">
        <v>23</v>
      </c>
    </row>
    <row r="9" spans="1:29" x14ac:dyDescent="0.2">
      <c r="O9" s="9"/>
      <c r="P9" s="9"/>
    </row>
    <row r="10" spans="1:29" x14ac:dyDescent="0.2">
      <c r="B10" s="9"/>
      <c r="C10" s="10" t="s">
        <v>7</v>
      </c>
      <c r="D10" s="9" t="s">
        <v>48</v>
      </c>
      <c r="E10" s="9"/>
      <c r="F10" s="9"/>
      <c r="G10" s="9"/>
      <c r="H10" s="9"/>
      <c r="I10" s="9"/>
      <c r="J10" s="10" t="s">
        <v>7</v>
      </c>
      <c r="K10" s="9" t="s">
        <v>50</v>
      </c>
      <c r="L10" s="9"/>
      <c r="M10" s="9"/>
      <c r="N10" s="9"/>
      <c r="O10" s="9"/>
      <c r="P10" s="9"/>
      <c r="Q10" s="10" t="s">
        <v>7</v>
      </c>
      <c r="R10" s="9" t="s">
        <v>51</v>
      </c>
      <c r="S10" s="9"/>
      <c r="T10" s="9"/>
      <c r="U10" s="9"/>
      <c r="V10" s="9"/>
      <c r="W10" s="9"/>
      <c r="X10" s="10" t="s">
        <v>7</v>
      </c>
      <c r="Y10" s="9" t="s">
        <v>52</v>
      </c>
      <c r="Z10" s="9"/>
      <c r="AA10" s="9"/>
      <c r="AB10" s="9"/>
      <c r="AC10" s="9"/>
    </row>
    <row r="11" spans="1:29" x14ac:dyDescent="0.2">
      <c r="B11" s="9"/>
      <c r="C11" s="10" t="s">
        <v>0</v>
      </c>
      <c r="D11" s="9" t="s">
        <v>75</v>
      </c>
      <c r="E11" s="9"/>
      <c r="F11" s="9"/>
      <c r="G11" s="9"/>
      <c r="H11" s="9"/>
      <c r="I11" s="9"/>
      <c r="J11" s="10" t="s">
        <v>0</v>
      </c>
      <c r="K11" s="9" t="s">
        <v>75</v>
      </c>
      <c r="L11" s="9"/>
      <c r="M11" s="9"/>
      <c r="N11" s="9"/>
      <c r="O11" s="9"/>
      <c r="P11" s="9"/>
      <c r="Q11" s="10" t="s">
        <v>0</v>
      </c>
      <c r="R11" s="9" t="s">
        <v>75</v>
      </c>
      <c r="S11" s="9"/>
      <c r="T11" s="9"/>
      <c r="U11" s="9"/>
      <c r="V11" s="9"/>
      <c r="W11" s="9"/>
      <c r="X11" s="10" t="s">
        <v>0</v>
      </c>
      <c r="Y11" s="9" t="s">
        <v>75</v>
      </c>
      <c r="Z11" s="9"/>
      <c r="AA11" s="9"/>
      <c r="AB11" s="9"/>
      <c r="AC11" s="9"/>
    </row>
    <row r="12" spans="1:29" x14ac:dyDescent="0.2">
      <c r="B12" s="9"/>
      <c r="C12" s="10" t="s">
        <v>1</v>
      </c>
      <c r="D12" s="38">
        <f>C6/100</f>
        <v>0.43313953488372092</v>
      </c>
      <c r="E12" s="9"/>
      <c r="F12" s="9"/>
      <c r="G12" s="9"/>
      <c r="H12" s="9"/>
      <c r="I12" s="9"/>
      <c r="J12" s="10" t="s">
        <v>1</v>
      </c>
      <c r="K12" s="38">
        <f>C6/100</f>
        <v>0.43313953488372092</v>
      </c>
      <c r="L12" s="9"/>
      <c r="M12" s="9"/>
      <c r="N12" s="9"/>
      <c r="O12" s="9"/>
      <c r="P12" s="9"/>
      <c r="Q12" s="10" t="s">
        <v>1</v>
      </c>
      <c r="R12" s="38">
        <f>C6/100</f>
        <v>0.43313953488372092</v>
      </c>
      <c r="S12" s="9"/>
      <c r="T12" s="9"/>
      <c r="U12" s="9"/>
      <c r="V12" s="9"/>
      <c r="W12" s="9"/>
      <c r="X12" s="10" t="s">
        <v>1</v>
      </c>
      <c r="Y12" s="38">
        <f>C6/100</f>
        <v>0.43313953488372092</v>
      </c>
      <c r="Z12" s="9"/>
      <c r="AA12" s="9"/>
      <c r="AB12" s="9"/>
      <c r="AC12" s="9"/>
    </row>
    <row r="13" spans="1:29" x14ac:dyDescent="0.2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x14ac:dyDescent="0.2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x14ac:dyDescent="0.2">
      <c r="B15" s="9"/>
      <c r="C15" s="9" t="s">
        <v>3</v>
      </c>
      <c r="D15" s="9"/>
      <c r="E15" s="9"/>
      <c r="F15" s="9"/>
      <c r="G15" s="9" t="s">
        <v>22</v>
      </c>
      <c r="H15" s="9"/>
      <c r="I15" s="9"/>
      <c r="J15" s="9" t="s">
        <v>3</v>
      </c>
      <c r="K15" s="9"/>
      <c r="L15" s="9"/>
      <c r="M15" s="9"/>
      <c r="N15" s="9" t="s">
        <v>22</v>
      </c>
      <c r="O15" s="9"/>
      <c r="P15" s="9"/>
      <c r="Q15" s="9" t="s">
        <v>3</v>
      </c>
      <c r="R15" s="9"/>
      <c r="S15" s="9"/>
      <c r="T15" s="9"/>
      <c r="U15" s="9" t="s">
        <v>22</v>
      </c>
      <c r="V15" s="9"/>
      <c r="W15" s="9"/>
      <c r="X15" s="9" t="s">
        <v>3</v>
      </c>
      <c r="Y15" s="9"/>
      <c r="Z15" s="9"/>
      <c r="AA15" s="9"/>
      <c r="AB15" s="9" t="s">
        <v>22</v>
      </c>
      <c r="AC15" s="9"/>
    </row>
    <row r="16" spans="1:29" x14ac:dyDescent="0.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2">
      <c r="B17" s="9"/>
      <c r="C17" s="10" t="s">
        <v>76</v>
      </c>
      <c r="D17" s="12">
        <f>E24</f>
        <v>25</v>
      </c>
      <c r="E17" s="9" t="s">
        <v>8</v>
      </c>
      <c r="F17" s="9"/>
      <c r="G17" s="9"/>
      <c r="H17" s="9"/>
      <c r="I17" s="9"/>
      <c r="J17" s="10" t="s">
        <v>76</v>
      </c>
      <c r="K17" s="12">
        <f>L34</f>
        <v>1.9342105263157894</v>
      </c>
      <c r="L17" s="9" t="s">
        <v>8</v>
      </c>
      <c r="M17" s="9"/>
      <c r="N17" s="9"/>
      <c r="O17" s="9"/>
      <c r="P17" s="9"/>
      <c r="Q17" s="10" t="s">
        <v>76</v>
      </c>
      <c r="R17" s="12"/>
      <c r="S17" s="9" t="s">
        <v>8</v>
      </c>
      <c r="T17" s="9"/>
      <c r="U17" s="9"/>
      <c r="V17" s="9"/>
      <c r="W17" s="9"/>
      <c r="X17" s="10" t="s">
        <v>76</v>
      </c>
      <c r="Y17" s="12">
        <f>Z27</f>
        <v>37</v>
      </c>
      <c r="Z17" s="9" t="s">
        <v>8</v>
      </c>
      <c r="AA17" s="9"/>
      <c r="AB17" s="9"/>
      <c r="AC17" s="9"/>
    </row>
    <row r="18" spans="2:29" x14ac:dyDescent="0.2">
      <c r="B18" s="9"/>
      <c r="C18" s="10" t="s">
        <v>4</v>
      </c>
      <c r="D18" s="32">
        <v>585.34437086092714</v>
      </c>
      <c r="E18" s="9" t="s">
        <v>8</v>
      </c>
      <c r="F18" s="9"/>
      <c r="G18" s="13">
        <f>(D17*D12)/D18*100</f>
        <v>1.8499346557593839</v>
      </c>
      <c r="H18" s="9" t="s">
        <v>23</v>
      </c>
      <c r="I18" s="9"/>
      <c r="J18" s="10" t="s">
        <v>4</v>
      </c>
      <c r="K18" s="32">
        <v>139.40789473684211</v>
      </c>
      <c r="L18" s="9" t="s">
        <v>8</v>
      </c>
      <c r="M18" s="9"/>
      <c r="N18" s="13">
        <f>(K17*K12)/K18*100</f>
        <v>0.60095810880516254</v>
      </c>
      <c r="O18" s="9" t="s">
        <v>23</v>
      </c>
      <c r="P18" s="9"/>
      <c r="Q18" s="10" t="s">
        <v>4</v>
      </c>
      <c r="R18" s="32">
        <v>912.42857142857144</v>
      </c>
      <c r="S18" s="9" t="s">
        <v>8</v>
      </c>
      <c r="T18" s="9"/>
      <c r="U18" s="13">
        <f>(R17*R12)/R18*100</f>
        <v>0</v>
      </c>
      <c r="V18" s="9" t="s">
        <v>23</v>
      </c>
      <c r="W18" s="9"/>
      <c r="X18" s="10" t="s">
        <v>4</v>
      </c>
      <c r="Y18" s="32">
        <v>787.4848484848485</v>
      </c>
      <c r="Z18" s="9" t="s">
        <v>8</v>
      </c>
      <c r="AA18" s="9"/>
      <c r="AB18" s="13">
        <f>(Y17*Y12)/Y18*100</f>
        <v>2.0351074463886687</v>
      </c>
      <c r="AC18" s="9" t="s">
        <v>23</v>
      </c>
    </row>
    <row r="19" spans="2:29" x14ac:dyDescent="0.2">
      <c r="B19" s="9"/>
      <c r="C19" s="10" t="s">
        <v>6</v>
      </c>
      <c r="D19" s="12">
        <f>SUM(E22:E31)</f>
        <v>238</v>
      </c>
      <c r="E19" s="9" t="s">
        <v>8</v>
      </c>
      <c r="F19" s="9"/>
      <c r="G19" s="13">
        <f>(D17*D12)/D19*100</f>
        <v>4.5497850302911864</v>
      </c>
      <c r="H19" s="9" t="s">
        <v>23</v>
      </c>
      <c r="I19" s="9"/>
      <c r="J19" s="10" t="s">
        <v>6</v>
      </c>
      <c r="K19" s="12">
        <f>SUM(L22:L31)</f>
        <v>57</v>
      </c>
      <c r="L19" s="9" t="s">
        <v>8</v>
      </c>
      <c r="M19" s="9"/>
      <c r="N19" s="13">
        <f>(K17*K12)/K19*100</f>
        <v>1.4697948205888036</v>
      </c>
      <c r="O19" s="9" t="s">
        <v>23</v>
      </c>
      <c r="P19" s="9"/>
      <c r="Q19" s="10" t="s">
        <v>6</v>
      </c>
      <c r="R19" s="12">
        <f>SUM(S22:S31)</f>
        <v>666</v>
      </c>
      <c r="S19" s="9" t="s">
        <v>8</v>
      </c>
      <c r="T19" s="9"/>
      <c r="U19" s="13">
        <f>(R17*R12)/R19*100</f>
        <v>0</v>
      </c>
      <c r="V19" s="9" t="s">
        <v>23</v>
      </c>
      <c r="W19" s="9"/>
      <c r="X19" s="10" t="s">
        <v>6</v>
      </c>
      <c r="Y19" s="12">
        <f>SUM(Z22:Z31)</f>
        <v>628</v>
      </c>
      <c r="Z19" s="9" t="s">
        <v>8</v>
      </c>
      <c r="AA19" s="9"/>
      <c r="AB19" s="13">
        <f>(Y17*Y12)/Y19*100</f>
        <v>2.551936750111095</v>
      </c>
      <c r="AC19" s="9" t="s">
        <v>23</v>
      </c>
    </row>
    <row r="20" spans="2:29" x14ac:dyDescent="0.2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3.5" thickBot="1" x14ac:dyDescent="0.25">
      <c r="B21" s="9"/>
      <c r="C21" s="33" t="s">
        <v>49</v>
      </c>
      <c r="D21" s="9"/>
      <c r="E21" s="9" t="s">
        <v>8</v>
      </c>
      <c r="F21" s="9"/>
      <c r="G21" s="9"/>
      <c r="H21" s="9"/>
      <c r="I21" s="9"/>
      <c r="J21" s="33" t="s">
        <v>49</v>
      </c>
      <c r="K21" s="9"/>
      <c r="L21" s="9" t="s">
        <v>8</v>
      </c>
      <c r="M21" s="9"/>
      <c r="N21" s="9"/>
      <c r="O21" s="9"/>
      <c r="P21" s="9"/>
      <c r="Q21" s="33" t="s">
        <v>49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2:29" ht="13.5" thickBot="1" x14ac:dyDescent="0.25">
      <c r="B22" s="9"/>
      <c r="C22" s="1">
        <v>32</v>
      </c>
      <c r="D22" s="2" t="s">
        <v>11</v>
      </c>
      <c r="E22" s="3">
        <v>68</v>
      </c>
      <c r="F22" s="9"/>
      <c r="G22" s="9"/>
      <c r="H22" s="9"/>
      <c r="I22" s="9"/>
      <c r="J22" s="1">
        <v>64</v>
      </c>
      <c r="K22" s="2" t="s">
        <v>20</v>
      </c>
      <c r="L22" s="3">
        <v>14</v>
      </c>
      <c r="M22" s="9"/>
      <c r="N22" s="9"/>
      <c r="O22" s="9"/>
      <c r="P22" s="9"/>
      <c r="Q22" s="1">
        <v>64</v>
      </c>
      <c r="R22" s="2" t="s">
        <v>20</v>
      </c>
      <c r="S22" s="3">
        <v>326</v>
      </c>
      <c r="T22" s="9"/>
      <c r="U22" s="9"/>
      <c r="V22" s="9"/>
      <c r="W22" s="9"/>
      <c r="X22" s="1">
        <v>22</v>
      </c>
      <c r="Y22" s="2" t="s">
        <v>28</v>
      </c>
      <c r="Z22" s="3">
        <v>131</v>
      </c>
      <c r="AA22" s="9"/>
      <c r="AB22" s="9"/>
      <c r="AC22" s="9"/>
    </row>
    <row r="23" spans="2:29" ht="13.5" thickBot="1" x14ac:dyDescent="0.25">
      <c r="B23" s="9"/>
      <c r="C23" s="4">
        <v>15</v>
      </c>
      <c r="D23" s="5" t="s">
        <v>12</v>
      </c>
      <c r="E23" s="6">
        <v>43</v>
      </c>
      <c r="F23" s="9"/>
      <c r="G23" s="9"/>
      <c r="H23" s="9"/>
      <c r="I23" s="9"/>
      <c r="J23" s="4">
        <v>15</v>
      </c>
      <c r="K23" s="5" t="s">
        <v>12</v>
      </c>
      <c r="L23" s="6">
        <v>7</v>
      </c>
      <c r="M23" s="9"/>
      <c r="N23" s="9"/>
      <c r="O23" s="9"/>
      <c r="P23" s="9"/>
      <c r="Q23" s="4">
        <v>19</v>
      </c>
      <c r="R23" s="5" t="s">
        <v>14</v>
      </c>
      <c r="S23" s="6">
        <v>86</v>
      </c>
      <c r="T23" s="9"/>
      <c r="U23" s="9"/>
      <c r="V23" s="9"/>
      <c r="W23" s="9"/>
      <c r="X23" s="4">
        <v>64</v>
      </c>
      <c r="Y23" s="5" t="s">
        <v>20</v>
      </c>
      <c r="Z23" s="6">
        <v>112</v>
      </c>
      <c r="AA23" s="9"/>
      <c r="AB23" s="9"/>
      <c r="AC23" s="9"/>
    </row>
    <row r="24" spans="2:29" ht="13.5" thickBot="1" x14ac:dyDescent="0.25">
      <c r="B24" s="9"/>
      <c r="C24" s="4">
        <v>98</v>
      </c>
      <c r="D24" s="5" t="s">
        <v>13</v>
      </c>
      <c r="E24" s="6">
        <v>25</v>
      </c>
      <c r="F24" s="9"/>
      <c r="G24" s="9"/>
      <c r="H24" s="9"/>
      <c r="I24" s="9"/>
      <c r="J24" s="4">
        <v>45</v>
      </c>
      <c r="K24" s="5" t="s">
        <v>21</v>
      </c>
      <c r="L24" s="6">
        <v>7</v>
      </c>
      <c r="M24" s="9"/>
      <c r="N24" s="9"/>
      <c r="O24" s="9"/>
      <c r="P24" s="9"/>
      <c r="Q24" s="4">
        <v>4</v>
      </c>
      <c r="R24" s="5" t="s">
        <v>18</v>
      </c>
      <c r="S24" s="6">
        <v>85</v>
      </c>
      <c r="T24" s="9"/>
      <c r="U24" s="9"/>
      <c r="V24" s="9"/>
      <c r="W24" s="9"/>
      <c r="X24" s="4">
        <v>15</v>
      </c>
      <c r="Y24" s="5" t="s">
        <v>12</v>
      </c>
      <c r="Z24" s="6">
        <v>110</v>
      </c>
      <c r="AA24" s="9"/>
      <c r="AB24" s="9"/>
      <c r="AC24" s="9"/>
    </row>
    <row r="25" spans="2:29" ht="13.5" thickBot="1" x14ac:dyDescent="0.25">
      <c r="B25" s="9"/>
      <c r="C25" s="4">
        <v>19</v>
      </c>
      <c r="D25" s="5" t="s">
        <v>14</v>
      </c>
      <c r="E25" s="6">
        <v>23</v>
      </c>
      <c r="F25" s="9"/>
      <c r="G25" s="9"/>
      <c r="H25" s="9"/>
      <c r="I25" s="9"/>
      <c r="J25" s="4">
        <v>96</v>
      </c>
      <c r="K25" s="5" t="s">
        <v>25</v>
      </c>
      <c r="L25" s="6">
        <v>7</v>
      </c>
      <c r="M25" s="9"/>
      <c r="N25" s="9"/>
      <c r="O25" s="9"/>
      <c r="P25" s="9"/>
      <c r="Q25" s="4">
        <v>15</v>
      </c>
      <c r="R25" s="5" t="s">
        <v>12</v>
      </c>
      <c r="S25" s="6">
        <v>49</v>
      </c>
      <c r="T25" s="9"/>
      <c r="U25" s="9"/>
      <c r="V25" s="9"/>
      <c r="W25" s="9"/>
      <c r="X25" s="4">
        <v>4</v>
      </c>
      <c r="Y25" s="5" t="s">
        <v>18</v>
      </c>
      <c r="Z25" s="6">
        <v>91</v>
      </c>
      <c r="AA25" s="9"/>
      <c r="AB25" s="9"/>
      <c r="AC25" s="9"/>
    </row>
    <row r="26" spans="2:29" ht="13.5" thickBot="1" x14ac:dyDescent="0.25">
      <c r="B26" s="9"/>
      <c r="C26" s="4">
        <v>31</v>
      </c>
      <c r="D26" s="5" t="s">
        <v>15</v>
      </c>
      <c r="E26" s="6">
        <v>20</v>
      </c>
      <c r="F26" s="9"/>
      <c r="G26" s="9"/>
      <c r="H26" s="9"/>
      <c r="I26" s="9"/>
      <c r="J26" s="4">
        <v>2</v>
      </c>
      <c r="K26" s="5" t="s">
        <v>26</v>
      </c>
      <c r="L26" s="6">
        <v>5</v>
      </c>
      <c r="M26" s="9"/>
      <c r="N26" s="9"/>
      <c r="O26" s="9"/>
      <c r="P26" s="9"/>
      <c r="Q26" s="4">
        <v>78</v>
      </c>
      <c r="R26" s="5" t="s">
        <v>32</v>
      </c>
      <c r="S26" s="6">
        <v>44</v>
      </c>
      <c r="T26" s="9"/>
      <c r="U26" s="9"/>
      <c r="V26" s="9"/>
      <c r="W26" s="9"/>
      <c r="X26" s="4">
        <v>2</v>
      </c>
      <c r="Y26" s="5" t="s">
        <v>26</v>
      </c>
      <c r="Z26" s="6">
        <v>43</v>
      </c>
      <c r="AA26" s="9"/>
      <c r="AB26" s="9"/>
      <c r="AC26" s="9"/>
    </row>
    <row r="27" spans="2:29" ht="13.5" thickBot="1" x14ac:dyDescent="0.25">
      <c r="B27" s="9"/>
      <c r="C27" s="4">
        <v>115</v>
      </c>
      <c r="D27" s="5" t="s">
        <v>16</v>
      </c>
      <c r="E27" s="6">
        <v>19</v>
      </c>
      <c r="F27" s="9"/>
      <c r="G27" s="9"/>
      <c r="H27" s="9"/>
      <c r="I27" s="9"/>
      <c r="J27" s="4">
        <v>6</v>
      </c>
      <c r="K27" s="5" t="s">
        <v>17</v>
      </c>
      <c r="L27" s="6">
        <v>4</v>
      </c>
      <c r="M27" s="9"/>
      <c r="N27" s="9"/>
      <c r="O27" s="9"/>
      <c r="P27" s="9"/>
      <c r="Q27" s="4">
        <v>3</v>
      </c>
      <c r="R27" s="5" t="s">
        <v>19</v>
      </c>
      <c r="S27" s="6">
        <v>31</v>
      </c>
      <c r="T27" s="9"/>
      <c r="U27" s="9"/>
      <c r="V27" s="9"/>
      <c r="W27" s="9"/>
      <c r="X27" s="4">
        <v>98</v>
      </c>
      <c r="Y27" s="5" t="s">
        <v>13</v>
      </c>
      <c r="Z27" s="6">
        <v>37</v>
      </c>
      <c r="AA27" s="9"/>
      <c r="AB27" s="9"/>
      <c r="AC27" s="9"/>
    </row>
    <row r="28" spans="2:29" ht="13.5" thickBot="1" x14ac:dyDescent="0.25">
      <c r="B28" s="9"/>
      <c r="C28" s="4">
        <v>6</v>
      </c>
      <c r="D28" s="5" t="s">
        <v>17</v>
      </c>
      <c r="E28" s="6">
        <v>11</v>
      </c>
      <c r="F28" s="9"/>
      <c r="G28" s="9"/>
      <c r="H28" s="9"/>
      <c r="I28" s="9"/>
      <c r="J28" s="4">
        <v>77</v>
      </c>
      <c r="K28" s="5" t="s">
        <v>27</v>
      </c>
      <c r="L28" s="6">
        <v>4</v>
      </c>
      <c r="M28" s="9"/>
      <c r="N28" s="9"/>
      <c r="O28" s="9"/>
      <c r="P28" s="9"/>
      <c r="Q28" s="4">
        <v>6</v>
      </c>
      <c r="R28" s="5" t="s">
        <v>17</v>
      </c>
      <c r="S28" s="6">
        <v>12</v>
      </c>
      <c r="T28" s="9"/>
      <c r="U28" s="9"/>
      <c r="V28" s="9"/>
      <c r="W28" s="9"/>
      <c r="X28" s="4">
        <v>60</v>
      </c>
      <c r="Y28" s="5" t="s">
        <v>35</v>
      </c>
      <c r="Z28" s="6">
        <v>35</v>
      </c>
      <c r="AA28" s="9"/>
      <c r="AB28" s="9"/>
      <c r="AC28" s="9"/>
    </row>
    <row r="29" spans="2:29" ht="13.5" thickBot="1" x14ac:dyDescent="0.25">
      <c r="B29" s="9"/>
      <c r="C29" s="4">
        <v>4</v>
      </c>
      <c r="D29" s="5" t="s">
        <v>18</v>
      </c>
      <c r="E29" s="6">
        <v>10</v>
      </c>
      <c r="F29" s="9"/>
      <c r="G29" s="9"/>
      <c r="H29" s="9"/>
      <c r="I29" s="9"/>
      <c r="J29" s="4">
        <v>22</v>
      </c>
      <c r="K29" s="5" t="s">
        <v>28</v>
      </c>
      <c r="L29" s="6">
        <v>3</v>
      </c>
      <c r="M29" s="9"/>
      <c r="N29" s="9"/>
      <c r="O29" s="9"/>
      <c r="P29" s="9"/>
      <c r="Q29" s="4">
        <v>21</v>
      </c>
      <c r="R29" s="5" t="s">
        <v>30</v>
      </c>
      <c r="S29" s="6">
        <v>12</v>
      </c>
      <c r="T29" s="9"/>
      <c r="U29" s="9"/>
      <c r="V29" s="9"/>
      <c r="W29" s="9"/>
      <c r="X29" s="4">
        <v>91</v>
      </c>
      <c r="Y29" s="5" t="s">
        <v>36</v>
      </c>
      <c r="Z29" s="6">
        <v>28</v>
      </c>
      <c r="AA29" s="9"/>
      <c r="AB29" s="9"/>
      <c r="AC29" s="9"/>
    </row>
    <row r="30" spans="2:29" ht="13.5" thickBot="1" x14ac:dyDescent="0.25">
      <c r="B30" s="9"/>
      <c r="C30" s="4">
        <v>3</v>
      </c>
      <c r="D30" s="5" t="s">
        <v>19</v>
      </c>
      <c r="E30" s="6">
        <v>10</v>
      </c>
      <c r="F30" s="9"/>
      <c r="G30" s="9"/>
      <c r="H30" s="9"/>
      <c r="I30" s="9"/>
      <c r="J30" s="4">
        <v>70</v>
      </c>
      <c r="K30" s="5" t="s">
        <v>29</v>
      </c>
      <c r="L30" s="6">
        <v>3</v>
      </c>
      <c r="M30" s="9"/>
      <c r="N30" s="9"/>
      <c r="O30" s="9"/>
      <c r="P30" s="9"/>
      <c r="Q30" s="4">
        <v>54</v>
      </c>
      <c r="R30" s="5" t="s">
        <v>33</v>
      </c>
      <c r="S30" s="6">
        <v>11</v>
      </c>
      <c r="T30" s="9"/>
      <c r="U30" s="9"/>
      <c r="V30" s="9"/>
      <c r="W30" s="9"/>
      <c r="X30" s="4">
        <v>19</v>
      </c>
      <c r="Y30" s="5" t="s">
        <v>14</v>
      </c>
      <c r="Z30" s="6">
        <v>26</v>
      </c>
      <c r="AA30" s="9"/>
      <c r="AB30" s="9"/>
      <c r="AC30" s="9"/>
    </row>
    <row r="31" spans="2:29" ht="13.5" thickBot="1" x14ac:dyDescent="0.25">
      <c r="B31" s="9"/>
      <c r="C31" s="4">
        <v>64</v>
      </c>
      <c r="D31" s="5" t="s">
        <v>20</v>
      </c>
      <c r="E31" s="6">
        <v>9</v>
      </c>
      <c r="F31" s="9"/>
      <c r="G31" s="9"/>
      <c r="H31" s="9"/>
      <c r="I31" s="9"/>
      <c r="J31" s="4">
        <v>19</v>
      </c>
      <c r="K31" s="5" t="s">
        <v>14</v>
      </c>
      <c r="L31" s="6">
        <v>3</v>
      </c>
      <c r="M31" s="9"/>
      <c r="N31" s="9"/>
      <c r="O31" s="9"/>
      <c r="P31" s="9"/>
      <c r="Q31" s="4">
        <v>77</v>
      </c>
      <c r="R31" s="5" t="s">
        <v>27</v>
      </c>
      <c r="S31" s="6">
        <v>10</v>
      </c>
      <c r="T31" s="9"/>
      <c r="U31" s="9"/>
      <c r="V31" s="9"/>
      <c r="W31" s="16"/>
      <c r="X31" s="4">
        <v>6</v>
      </c>
      <c r="Y31" s="5" t="s">
        <v>17</v>
      </c>
      <c r="Z31" s="6">
        <v>15</v>
      </c>
      <c r="AA31" s="9"/>
      <c r="AB31" s="9"/>
      <c r="AC31" s="9"/>
    </row>
    <row r="33" spans="10:19" ht="13.5" thickBot="1" x14ac:dyDescent="0.25"/>
    <row r="34" spans="10:19" ht="13.5" thickBot="1" x14ac:dyDescent="0.25">
      <c r="J34" s="1" t="s">
        <v>77</v>
      </c>
      <c r="K34" s="1" t="s">
        <v>13</v>
      </c>
      <c r="L34" s="45">
        <v>1.9342105263157894</v>
      </c>
      <c r="Q34" s="1" t="s">
        <v>77</v>
      </c>
      <c r="R34" s="1" t="s">
        <v>13</v>
      </c>
      <c r="S34" s="44">
        <v>0.3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workbookViewId="0">
      <selection activeCell="C9" sqref="C9"/>
    </sheetView>
  </sheetViews>
  <sheetFormatPr defaultRowHeight="12.75" x14ac:dyDescent="0.2"/>
  <cols>
    <col min="1" max="1" width="16.42578125" bestFit="1" customWidth="1"/>
    <col min="2" max="2" width="34.42578125" bestFit="1" customWidth="1"/>
    <col min="3" max="3" width="25.28515625" bestFit="1" customWidth="1"/>
    <col min="4" max="4" width="31.5703125" bestFit="1" customWidth="1"/>
    <col min="5" max="5" width="17.5703125" bestFit="1" customWidth="1"/>
    <col min="6" max="6" width="7.28515625" customWidth="1"/>
    <col min="10" max="10" width="25.28515625" bestFit="1" customWidth="1"/>
    <col min="11" max="11" width="31.5703125" bestFit="1" customWidth="1"/>
    <col min="12" max="12" width="17.5703125" bestFit="1" customWidth="1"/>
    <col min="13" max="13" width="12.7109375" bestFit="1" customWidth="1"/>
    <col min="15" max="15" width="14.85546875" customWidth="1"/>
    <col min="16" max="16" width="10.140625" customWidth="1"/>
    <col min="17" max="17" width="31.5703125" bestFit="1" customWidth="1"/>
    <col min="18" max="18" width="14.7109375" bestFit="1" customWidth="1"/>
    <col min="19" max="19" width="12.7109375" bestFit="1" customWidth="1"/>
    <col min="21" max="21" width="14.28515625" customWidth="1"/>
    <col min="22" max="22" width="10.140625" customWidth="1"/>
    <col min="23" max="23" width="31.5703125" bestFit="1" customWidth="1"/>
  </cols>
  <sheetData>
    <row r="1" spans="1:23" x14ac:dyDescent="0.2">
      <c r="A1" s="17" t="s">
        <v>113</v>
      </c>
    </row>
    <row r="3" spans="1:23" x14ac:dyDescent="0.2">
      <c r="B3" t="s">
        <v>104</v>
      </c>
      <c r="C3" t="s">
        <v>103</v>
      </c>
      <c r="D3" t="s">
        <v>105</v>
      </c>
      <c r="E3" t="s">
        <v>106</v>
      </c>
    </row>
    <row r="4" spans="1:23" x14ac:dyDescent="0.2">
      <c r="B4" t="s">
        <v>102</v>
      </c>
      <c r="C4" t="s">
        <v>110</v>
      </c>
      <c r="H4" s="12"/>
      <c r="I4" s="9"/>
      <c r="K4" s="9"/>
      <c r="L4" s="9"/>
    </row>
    <row r="5" spans="1:23" x14ac:dyDescent="0.2">
      <c r="H5" s="9"/>
      <c r="I5" s="9"/>
      <c r="K5" s="9"/>
      <c r="L5" s="9"/>
    </row>
    <row r="6" spans="1:23" x14ac:dyDescent="0.2">
      <c r="A6" t="s">
        <v>91</v>
      </c>
      <c r="E6" s="36">
        <f>(D8*C8+D9*C9+D10*C10+D11*C11+D12*C12+D13*C13+D14*C14+D15*C15+D16*C16)/SUM(C8:C16)</f>
        <v>27.562278241339889</v>
      </c>
      <c r="F6" t="s">
        <v>23</v>
      </c>
      <c r="H6" s="9"/>
      <c r="I6" s="9"/>
      <c r="K6" s="12"/>
      <c r="L6" s="9"/>
    </row>
    <row r="7" spans="1:23" x14ac:dyDescent="0.2">
      <c r="H7" s="9"/>
      <c r="I7" s="9"/>
      <c r="K7" s="12"/>
      <c r="L7" s="9"/>
    </row>
    <row r="8" spans="1:23" ht="14.25" x14ac:dyDescent="0.2">
      <c r="A8" t="s">
        <v>78</v>
      </c>
      <c r="B8" s="46">
        <v>54.3</v>
      </c>
      <c r="C8">
        <v>1635.7000000000003</v>
      </c>
      <c r="D8" s="48">
        <v>0</v>
      </c>
      <c r="H8" s="9"/>
      <c r="I8" s="52"/>
      <c r="K8" s="12"/>
      <c r="L8" s="9"/>
      <c r="Q8" s="48"/>
      <c r="W8" s="48"/>
    </row>
    <row r="9" spans="1:23" x14ac:dyDescent="0.2">
      <c r="A9" t="s">
        <v>79</v>
      </c>
      <c r="B9" s="46">
        <v>71.8</v>
      </c>
      <c r="C9">
        <v>784.5</v>
      </c>
      <c r="D9" s="47">
        <f t="shared" ref="D9:D43" si="0">92-B9</f>
        <v>20.200000000000003</v>
      </c>
      <c r="H9" s="9"/>
      <c r="I9" s="9"/>
      <c r="K9" s="12"/>
      <c r="L9" s="9"/>
      <c r="Q9" s="47"/>
      <c r="W9" s="47"/>
    </row>
    <row r="10" spans="1:23" ht="14.25" x14ac:dyDescent="0.2">
      <c r="A10" t="s">
        <v>80</v>
      </c>
      <c r="B10" s="46">
        <v>71.900000000000006</v>
      </c>
      <c r="C10">
        <v>1409.8</v>
      </c>
      <c r="D10" s="47">
        <f t="shared" si="0"/>
        <v>20.099999999999994</v>
      </c>
      <c r="H10" s="9"/>
      <c r="I10" s="52"/>
      <c r="K10" s="9"/>
      <c r="L10" s="12"/>
      <c r="Q10" s="47"/>
      <c r="W10" s="47"/>
    </row>
    <row r="11" spans="1:23" x14ac:dyDescent="0.2">
      <c r="A11" t="s">
        <v>81</v>
      </c>
      <c r="B11" s="46">
        <v>80.2</v>
      </c>
      <c r="C11">
        <v>65.5</v>
      </c>
      <c r="D11" s="47">
        <f t="shared" si="0"/>
        <v>11.799999999999997</v>
      </c>
      <c r="H11" s="9"/>
      <c r="I11" s="9"/>
      <c r="K11" s="12"/>
      <c r="L11" s="9"/>
      <c r="Q11" s="47"/>
      <c r="W11" s="47"/>
    </row>
    <row r="12" spans="1:23" ht="14.25" x14ac:dyDescent="0.2">
      <c r="A12" t="s">
        <v>82</v>
      </c>
      <c r="B12" s="46">
        <v>61.3</v>
      </c>
      <c r="C12">
        <v>2485.7999999999997</v>
      </c>
      <c r="D12" s="47">
        <f t="shared" si="0"/>
        <v>30.700000000000003</v>
      </c>
      <c r="H12" s="9"/>
      <c r="I12" s="52"/>
      <c r="K12" s="9"/>
      <c r="L12" s="12"/>
      <c r="Q12" s="47"/>
      <c r="W12" s="47"/>
    </row>
    <row r="13" spans="1:23" x14ac:dyDescent="0.2">
      <c r="A13" t="s">
        <v>83</v>
      </c>
      <c r="B13" s="46">
        <v>64.400000000000006</v>
      </c>
      <c r="C13">
        <v>1263.0999999999999</v>
      </c>
      <c r="D13" s="48">
        <v>53</v>
      </c>
      <c r="K13" s="48"/>
      <c r="Q13" s="48"/>
      <c r="W13" s="48"/>
    </row>
    <row r="14" spans="1:23" x14ac:dyDescent="0.2">
      <c r="A14" t="s">
        <v>90</v>
      </c>
      <c r="B14" s="46">
        <v>58.4</v>
      </c>
      <c r="C14">
        <v>937.4</v>
      </c>
      <c r="D14" s="47">
        <f t="shared" si="0"/>
        <v>33.6</v>
      </c>
      <c r="K14" s="47"/>
      <c r="Q14" s="47"/>
      <c r="W14" s="47"/>
    </row>
    <row r="15" spans="1:23" x14ac:dyDescent="0.2">
      <c r="A15" t="s">
        <v>92</v>
      </c>
      <c r="B15" s="46">
        <v>60.8</v>
      </c>
      <c r="C15">
        <v>8880.6000000000022</v>
      </c>
      <c r="D15" s="47">
        <f t="shared" si="0"/>
        <v>31.200000000000003</v>
      </c>
      <c r="K15" s="47"/>
      <c r="Q15" s="47"/>
      <c r="W15" s="47"/>
    </row>
    <row r="16" spans="1:23" x14ac:dyDescent="0.2">
      <c r="A16" t="s">
        <v>93</v>
      </c>
      <c r="B16" s="46">
        <v>70.900000000000006</v>
      </c>
      <c r="C16">
        <v>2395.9</v>
      </c>
      <c r="D16" s="47">
        <f t="shared" si="0"/>
        <v>21.099999999999994</v>
      </c>
      <c r="K16" s="47"/>
      <c r="Q16" s="47"/>
      <c r="W16" s="47"/>
    </row>
    <row r="17" spans="1:23" x14ac:dyDescent="0.2">
      <c r="B17" s="47"/>
      <c r="D17" s="47"/>
      <c r="K17" s="47"/>
      <c r="Q17" s="47"/>
      <c r="W17" s="47"/>
    </row>
    <row r="18" spans="1:23" x14ac:dyDescent="0.2">
      <c r="A18" t="s">
        <v>64</v>
      </c>
      <c r="B18" s="47"/>
      <c r="D18" s="47"/>
      <c r="E18" s="36">
        <f>(D20*C20+D21*C21+D22*C22+D23*C23+D24*C24+D25*C25+D26*C26+D27*C27)/SUM(C20:C27)</f>
        <v>34.283953883086902</v>
      </c>
      <c r="F18" t="s">
        <v>23</v>
      </c>
      <c r="K18" s="47"/>
      <c r="L18" s="36"/>
      <c r="Q18" s="47"/>
      <c r="W18" s="47"/>
    </row>
    <row r="19" spans="1:23" x14ac:dyDescent="0.2">
      <c r="B19" s="47"/>
      <c r="D19" s="47"/>
      <c r="K19" s="47"/>
      <c r="Q19" s="47"/>
      <c r="W19" s="47"/>
    </row>
    <row r="20" spans="1:23" x14ac:dyDescent="0.2">
      <c r="A20" t="s">
        <v>78</v>
      </c>
      <c r="B20" s="46">
        <v>54.3</v>
      </c>
      <c r="C20">
        <v>2302.1</v>
      </c>
      <c r="D20" s="47">
        <f t="shared" si="0"/>
        <v>37.700000000000003</v>
      </c>
      <c r="K20" s="47"/>
      <c r="Q20" s="47"/>
      <c r="W20" s="47"/>
    </row>
    <row r="21" spans="1:23" x14ac:dyDescent="0.2">
      <c r="A21" t="s">
        <v>79</v>
      </c>
      <c r="B21" s="46">
        <v>71.8</v>
      </c>
      <c r="C21">
        <v>1099.3</v>
      </c>
      <c r="D21" s="47">
        <f t="shared" si="0"/>
        <v>20.200000000000003</v>
      </c>
      <c r="K21" s="47"/>
      <c r="Q21" s="47"/>
      <c r="W21" s="47"/>
    </row>
    <row r="22" spans="1:23" x14ac:dyDescent="0.2">
      <c r="A22" t="s">
        <v>84</v>
      </c>
      <c r="B22" s="46">
        <v>41.2</v>
      </c>
      <c r="C22">
        <v>625.29999999999995</v>
      </c>
      <c r="D22" s="47">
        <f t="shared" si="0"/>
        <v>50.8</v>
      </c>
      <c r="K22" s="47"/>
      <c r="Q22" s="47"/>
      <c r="W22" s="47"/>
    </row>
    <row r="23" spans="1:23" x14ac:dyDescent="0.2">
      <c r="A23" t="s">
        <v>85</v>
      </c>
      <c r="B23" s="46">
        <v>62.2</v>
      </c>
      <c r="C23">
        <v>191.2</v>
      </c>
      <c r="D23" s="47">
        <f t="shared" si="0"/>
        <v>29.799999999999997</v>
      </c>
      <c r="K23" s="47"/>
      <c r="Q23" s="47"/>
      <c r="W23" s="47"/>
    </row>
    <row r="24" spans="1:23" x14ac:dyDescent="0.2">
      <c r="A24" t="s">
        <v>86</v>
      </c>
      <c r="B24" s="46">
        <v>50.9</v>
      </c>
      <c r="C24">
        <v>492</v>
      </c>
      <c r="D24" s="47">
        <f t="shared" si="0"/>
        <v>41.1</v>
      </c>
      <c r="K24" s="47"/>
      <c r="Q24" s="47"/>
      <c r="W24" s="47"/>
    </row>
    <row r="25" spans="1:23" x14ac:dyDescent="0.2">
      <c r="A25" t="s">
        <v>87</v>
      </c>
      <c r="B25" s="46">
        <v>62.9</v>
      </c>
      <c r="C25">
        <v>1198.9999999999998</v>
      </c>
      <c r="D25" s="47">
        <f t="shared" si="0"/>
        <v>29.1</v>
      </c>
      <c r="K25" s="47"/>
      <c r="Q25" s="47"/>
      <c r="W25" s="47"/>
    </row>
    <row r="26" spans="1:23" x14ac:dyDescent="0.2">
      <c r="A26" t="s">
        <v>88</v>
      </c>
      <c r="B26" s="46">
        <v>58.7</v>
      </c>
      <c r="C26">
        <v>2426.1</v>
      </c>
      <c r="D26" s="47">
        <f t="shared" si="0"/>
        <v>33.299999999999997</v>
      </c>
      <c r="K26" s="47"/>
      <c r="Q26" s="47"/>
      <c r="W26" s="47"/>
    </row>
    <row r="27" spans="1:23" x14ac:dyDescent="0.2">
      <c r="A27" t="s">
        <v>89</v>
      </c>
      <c r="B27" s="46">
        <v>57</v>
      </c>
      <c r="C27">
        <v>4744.8</v>
      </c>
      <c r="D27" s="47">
        <f t="shared" si="0"/>
        <v>35</v>
      </c>
      <c r="K27" s="47"/>
      <c r="Q27" s="47"/>
      <c r="W27" s="47"/>
    </row>
    <row r="28" spans="1:23" x14ac:dyDescent="0.2">
      <c r="B28" s="47"/>
      <c r="D28" s="47"/>
      <c r="K28" s="47"/>
      <c r="Q28" s="47"/>
      <c r="W28" s="47"/>
    </row>
    <row r="29" spans="1:23" x14ac:dyDescent="0.2">
      <c r="A29" t="s">
        <v>67</v>
      </c>
      <c r="B29" s="47"/>
      <c r="D29" s="47"/>
      <c r="E29" s="36">
        <f>(D31*C31+D32*C32+D33*C33+D34*C34+D35*C35+D36*C36+D37*C37+D38*C38)/SUM(C31:C38)</f>
        <v>38.954933191862111</v>
      </c>
      <c r="F29" t="s">
        <v>23</v>
      </c>
      <c r="K29" s="47"/>
      <c r="L29" s="36"/>
      <c r="Q29" s="47"/>
      <c r="W29" s="47"/>
    </row>
    <row r="30" spans="1:23" x14ac:dyDescent="0.2">
      <c r="B30" s="47"/>
      <c r="D30" s="47"/>
      <c r="K30" s="47"/>
      <c r="Q30" s="47"/>
      <c r="W30" s="47"/>
    </row>
    <row r="31" spans="1:23" x14ac:dyDescent="0.2">
      <c r="A31" t="s">
        <v>83</v>
      </c>
      <c r="B31" s="46">
        <v>64.400000000000006</v>
      </c>
      <c r="C31">
        <v>1903.6</v>
      </c>
      <c r="D31" s="48">
        <v>53</v>
      </c>
      <c r="K31" s="48"/>
      <c r="Q31" s="48"/>
      <c r="W31" s="48"/>
    </row>
    <row r="32" spans="1:23" x14ac:dyDescent="0.2">
      <c r="A32" t="s">
        <v>82</v>
      </c>
      <c r="B32" s="46">
        <v>61.3</v>
      </c>
      <c r="C32">
        <v>648.5</v>
      </c>
      <c r="D32" s="47">
        <f t="shared" si="0"/>
        <v>30.700000000000003</v>
      </c>
      <c r="K32" s="47"/>
      <c r="Q32" s="47"/>
      <c r="W32" s="47"/>
    </row>
    <row r="33" spans="1:27" x14ac:dyDescent="0.2">
      <c r="A33" t="s">
        <v>94</v>
      </c>
      <c r="B33" s="46">
        <v>64.5</v>
      </c>
      <c r="C33">
        <v>4745.8999999999996</v>
      </c>
      <c r="D33" s="47">
        <f t="shared" si="0"/>
        <v>27.5</v>
      </c>
      <c r="K33" s="47"/>
      <c r="Q33" s="47"/>
      <c r="W33" s="47"/>
    </row>
    <row r="34" spans="1:27" x14ac:dyDescent="0.2">
      <c r="A34" t="s">
        <v>95</v>
      </c>
      <c r="B34" s="46">
        <v>63.6</v>
      </c>
      <c r="C34">
        <v>22.2</v>
      </c>
      <c r="D34" s="47">
        <f t="shared" si="0"/>
        <v>28.4</v>
      </c>
      <c r="K34" s="47"/>
      <c r="Q34" s="47"/>
      <c r="W34" s="47"/>
    </row>
    <row r="35" spans="1:27" x14ac:dyDescent="0.2">
      <c r="A35" t="s">
        <v>96</v>
      </c>
      <c r="B35" s="47"/>
      <c r="C35">
        <v>1750.5000000000002</v>
      </c>
      <c r="D35" s="47">
        <f t="shared" si="0"/>
        <v>92</v>
      </c>
      <c r="K35" s="47"/>
      <c r="Q35" s="47"/>
      <c r="W35" s="47"/>
    </row>
    <row r="36" spans="1:27" x14ac:dyDescent="0.2">
      <c r="A36" t="s">
        <v>97</v>
      </c>
      <c r="B36" s="46">
        <v>62.4</v>
      </c>
      <c r="C36">
        <v>6511.4</v>
      </c>
      <c r="D36" s="47">
        <f t="shared" si="0"/>
        <v>29.6</v>
      </c>
      <c r="K36" s="47"/>
      <c r="Q36" s="47"/>
      <c r="W36" s="47"/>
    </row>
    <row r="37" spans="1:27" x14ac:dyDescent="0.2">
      <c r="A37" t="s">
        <v>98</v>
      </c>
      <c r="B37" s="46">
        <v>52</v>
      </c>
      <c r="C37" s="53">
        <v>564.9</v>
      </c>
      <c r="D37" s="47">
        <f t="shared" si="0"/>
        <v>40</v>
      </c>
      <c r="J37" s="53"/>
      <c r="K37" s="47"/>
      <c r="Q37" s="47"/>
      <c r="W37" s="47"/>
    </row>
    <row r="38" spans="1:27" x14ac:dyDescent="0.2">
      <c r="A38" t="s">
        <v>99</v>
      </c>
      <c r="B38" s="46">
        <v>42.3</v>
      </c>
      <c r="C38">
        <v>63.6</v>
      </c>
      <c r="D38" s="47">
        <f t="shared" si="0"/>
        <v>49.7</v>
      </c>
      <c r="K38" s="47"/>
      <c r="Q38" s="47"/>
      <c r="W38" s="47"/>
    </row>
    <row r="39" spans="1:27" x14ac:dyDescent="0.2">
      <c r="B39" s="47"/>
      <c r="D39" s="47"/>
      <c r="K39" s="47"/>
      <c r="Q39" s="47"/>
      <c r="W39" s="47"/>
    </row>
    <row r="40" spans="1:27" x14ac:dyDescent="0.2">
      <c r="A40" t="s">
        <v>66</v>
      </c>
      <c r="B40" s="47"/>
      <c r="D40" s="47"/>
      <c r="E40" s="36">
        <f>(D42*C42+D43*C43)/SUM(C42:C43)</f>
        <v>35.370264701220485</v>
      </c>
      <c r="F40" t="s">
        <v>23</v>
      </c>
      <c r="K40" s="47"/>
      <c r="L40" s="36"/>
      <c r="Q40" s="47"/>
      <c r="W40" s="47"/>
    </row>
    <row r="41" spans="1:27" x14ac:dyDescent="0.2">
      <c r="B41" s="47"/>
      <c r="D41" s="47"/>
      <c r="K41" s="47"/>
      <c r="Q41" s="47"/>
      <c r="W41" s="47"/>
    </row>
    <row r="42" spans="1:27" x14ac:dyDescent="0.2">
      <c r="A42" t="s">
        <v>100</v>
      </c>
      <c r="B42" s="46">
        <v>50</v>
      </c>
      <c r="C42">
        <v>353.9</v>
      </c>
      <c r="D42" s="47">
        <f t="shared" si="0"/>
        <v>42</v>
      </c>
      <c r="K42" s="47"/>
      <c r="Q42" s="47"/>
      <c r="W42" s="47"/>
    </row>
    <row r="43" spans="1:27" x14ac:dyDescent="0.2">
      <c r="A43" t="s">
        <v>101</v>
      </c>
      <c r="B43" s="46">
        <v>65.099999999999994</v>
      </c>
      <c r="C43">
        <v>277</v>
      </c>
      <c r="D43" s="47">
        <f t="shared" si="0"/>
        <v>26.900000000000006</v>
      </c>
      <c r="K43" s="47"/>
      <c r="Q43" s="47"/>
      <c r="W43" s="47"/>
    </row>
    <row r="47" spans="1:27" x14ac:dyDescent="0.2">
      <c r="N47" s="9"/>
      <c r="O47" s="9"/>
    </row>
    <row r="48" spans="1:27" x14ac:dyDescent="0.2">
      <c r="B48" s="9"/>
      <c r="C48" s="10" t="s">
        <v>7</v>
      </c>
      <c r="D48" s="9" t="s">
        <v>48</v>
      </c>
      <c r="E48" s="9"/>
      <c r="F48" s="9"/>
      <c r="G48" s="9"/>
      <c r="H48" s="9"/>
      <c r="I48" s="9"/>
      <c r="J48" s="10" t="s">
        <v>7</v>
      </c>
      <c r="K48" s="9" t="s">
        <v>50</v>
      </c>
      <c r="L48" s="9"/>
      <c r="M48" s="9"/>
      <c r="N48" s="9"/>
      <c r="O48" s="9"/>
      <c r="P48" s="10" t="s">
        <v>7</v>
      </c>
      <c r="Q48" s="9" t="s">
        <v>51</v>
      </c>
      <c r="R48" s="9"/>
      <c r="S48" s="9"/>
      <c r="T48" s="9"/>
      <c r="U48" s="9"/>
      <c r="V48" s="10" t="s">
        <v>7</v>
      </c>
      <c r="W48" s="9" t="s">
        <v>52</v>
      </c>
      <c r="X48" s="9"/>
      <c r="Y48" s="9"/>
      <c r="Z48" s="9"/>
      <c r="AA48" s="9"/>
    </row>
    <row r="49" spans="2:27" x14ac:dyDescent="0.2">
      <c r="B49" s="9"/>
      <c r="C49" s="10" t="s">
        <v>0</v>
      </c>
      <c r="D49" s="9" t="s">
        <v>107</v>
      </c>
      <c r="E49" s="9"/>
      <c r="F49" s="9"/>
      <c r="G49" s="9"/>
      <c r="H49" s="9"/>
      <c r="I49" s="9"/>
      <c r="J49" s="10" t="s">
        <v>0</v>
      </c>
      <c r="K49" s="9" t="s">
        <v>107</v>
      </c>
      <c r="L49" s="9"/>
      <c r="M49" s="9"/>
      <c r="N49" s="9"/>
      <c r="O49" s="9"/>
      <c r="P49" s="10" t="s">
        <v>0</v>
      </c>
      <c r="Q49" s="9" t="s">
        <v>107</v>
      </c>
      <c r="R49" s="9"/>
      <c r="S49" s="9"/>
      <c r="T49" s="9"/>
      <c r="U49" s="9"/>
      <c r="V49" s="10" t="s">
        <v>0</v>
      </c>
      <c r="W49" s="9" t="s">
        <v>107</v>
      </c>
      <c r="X49" s="9"/>
      <c r="Y49" s="9"/>
      <c r="Z49" s="9"/>
      <c r="AA49" s="9"/>
    </row>
    <row r="50" spans="2:27" x14ac:dyDescent="0.2">
      <c r="B50" s="9"/>
      <c r="C50" s="10" t="s">
        <v>1</v>
      </c>
      <c r="D50" s="11">
        <f>E6/100</f>
        <v>0.27562278241339888</v>
      </c>
      <c r="E50" s="9"/>
      <c r="F50" s="9"/>
      <c r="G50" s="9"/>
      <c r="H50" s="9"/>
      <c r="I50" s="9"/>
      <c r="J50" s="10" t="s">
        <v>1</v>
      </c>
      <c r="K50" s="11">
        <f>E18/100</f>
        <v>0.34283953883086904</v>
      </c>
      <c r="L50" s="9"/>
      <c r="M50" s="9"/>
      <c r="N50" s="9"/>
      <c r="O50" s="9"/>
      <c r="P50" s="10" t="s">
        <v>1</v>
      </c>
      <c r="Q50" s="11">
        <f>E40/100</f>
        <v>0.35370264701220483</v>
      </c>
      <c r="R50" s="9"/>
      <c r="S50" s="9"/>
      <c r="T50" s="9"/>
      <c r="U50" s="9"/>
      <c r="V50" s="10" t="s">
        <v>1</v>
      </c>
      <c r="W50" s="11">
        <f>E29/100</f>
        <v>0.38954933191862112</v>
      </c>
      <c r="X50" s="9"/>
      <c r="Y50" s="9"/>
      <c r="Z50" s="9"/>
      <c r="AA50" s="9"/>
    </row>
    <row r="51" spans="2:27" x14ac:dyDescent="0.2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2:27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2:27" x14ac:dyDescent="0.2">
      <c r="B53" s="9"/>
      <c r="C53" s="9" t="s">
        <v>3</v>
      </c>
      <c r="D53" s="9"/>
      <c r="E53" s="9"/>
      <c r="F53" s="9" t="s">
        <v>22</v>
      </c>
      <c r="H53" s="9"/>
      <c r="I53" s="9"/>
      <c r="J53" s="9" t="s">
        <v>3</v>
      </c>
      <c r="K53" s="9"/>
      <c r="L53" s="9"/>
      <c r="M53" s="9" t="s">
        <v>22</v>
      </c>
      <c r="N53" s="9"/>
      <c r="O53" s="9"/>
      <c r="P53" s="9" t="s">
        <v>3</v>
      </c>
      <c r="Q53" s="9"/>
      <c r="R53" s="9"/>
      <c r="S53" s="9" t="s">
        <v>22</v>
      </c>
      <c r="T53" s="9"/>
      <c r="U53" s="9"/>
      <c r="V53" s="9" t="s">
        <v>3</v>
      </c>
      <c r="W53" s="9"/>
      <c r="X53" s="9"/>
      <c r="Y53" s="9"/>
      <c r="Z53" s="9" t="s">
        <v>22</v>
      </c>
      <c r="AA53" s="9"/>
    </row>
    <row r="54" spans="2:27" x14ac:dyDescent="0.2">
      <c r="B54" s="9"/>
      <c r="C54" s="9"/>
      <c r="D54" s="9"/>
      <c r="E54" s="9"/>
      <c r="F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2:27" x14ac:dyDescent="0.2">
      <c r="B55" s="9"/>
      <c r="C55" s="10" t="s">
        <v>108</v>
      </c>
      <c r="D55" s="12">
        <f>E61+E67+E71+E73+E72</f>
        <v>57.5430463576159</v>
      </c>
      <c r="E55" s="9" t="s">
        <v>8</v>
      </c>
      <c r="F55" s="9"/>
      <c r="H55" s="9"/>
      <c r="I55" s="9"/>
      <c r="J55" s="10" t="s">
        <v>108</v>
      </c>
      <c r="K55" s="12">
        <f>L61+L66+L71+L72+L73</f>
        <v>14.585526315789474</v>
      </c>
      <c r="L55" s="9" t="s">
        <v>8</v>
      </c>
      <c r="M55" s="9"/>
      <c r="N55" s="9"/>
      <c r="O55" s="9"/>
      <c r="P55" s="10" t="s">
        <v>108</v>
      </c>
      <c r="Q55" s="12">
        <f>R62+R63+R64+R69+R71</f>
        <v>219.28571428571428</v>
      </c>
      <c r="R55" s="9" t="s">
        <v>8</v>
      </c>
      <c r="S55" s="9"/>
      <c r="T55" s="9"/>
      <c r="U55" s="9"/>
      <c r="V55" s="10" t="s">
        <v>108</v>
      </c>
      <c r="W55" s="12">
        <f>X62+X63+X67+X71+X72</f>
        <v>240.93939393939394</v>
      </c>
      <c r="X55" s="9" t="s">
        <v>8</v>
      </c>
      <c r="Y55" s="9"/>
      <c r="Z55" s="9"/>
      <c r="AA55" s="9"/>
    </row>
    <row r="56" spans="2:27" x14ac:dyDescent="0.2">
      <c r="B56" s="9"/>
      <c r="C56" s="10" t="s">
        <v>4</v>
      </c>
      <c r="D56" s="32">
        <v>585.34437086092714</v>
      </c>
      <c r="E56" s="9" t="s">
        <v>8</v>
      </c>
      <c r="F56" s="13">
        <f>(D55*D50)/D56*100</f>
        <v>2.7095459246156373</v>
      </c>
      <c r="G56" s="9" t="s">
        <v>23</v>
      </c>
      <c r="I56" s="9"/>
      <c r="J56" s="10" t="s">
        <v>4</v>
      </c>
      <c r="K56" s="32">
        <v>139.40789473684211</v>
      </c>
      <c r="L56" s="9" t="s">
        <v>8</v>
      </c>
      <c r="M56" s="13">
        <f>(K55*K50)/K56*100</f>
        <v>3.5869526077774263</v>
      </c>
      <c r="N56" s="9" t="s">
        <v>23</v>
      </c>
      <c r="O56" s="9"/>
      <c r="P56" s="10" t="s">
        <v>4</v>
      </c>
      <c r="Q56" s="32">
        <v>912.42857142857144</v>
      </c>
      <c r="R56" s="9" t="s">
        <v>8</v>
      </c>
      <c r="S56" s="13">
        <f>(Q55*Q50)/Q56*100</f>
        <v>8.500603775853051</v>
      </c>
      <c r="T56" s="9" t="s">
        <v>23</v>
      </c>
      <c r="U56" s="9"/>
      <c r="V56" s="10" t="s">
        <v>4</v>
      </c>
      <c r="W56" s="32">
        <v>787.4848484848485</v>
      </c>
      <c r="X56" s="9" t="s">
        <v>8</v>
      </c>
      <c r="Y56" s="9"/>
      <c r="Z56" s="13">
        <f>(W55*W50)/W56*100</f>
        <v>11.91867756218477</v>
      </c>
      <c r="AA56" s="9" t="s">
        <v>23</v>
      </c>
    </row>
    <row r="57" spans="2:27" x14ac:dyDescent="0.2">
      <c r="B57" s="9"/>
      <c r="C57" s="10" t="s">
        <v>109</v>
      </c>
      <c r="D57" s="12">
        <f>SUM(E60:E69)+SUM(E71:E73)</f>
        <v>242.54304635761591</v>
      </c>
      <c r="E57" s="9" t="s">
        <v>8</v>
      </c>
      <c r="F57" s="13">
        <f>(D55*D50)/D57*100</f>
        <v>6.5391173994921985</v>
      </c>
      <c r="G57" s="9" t="s">
        <v>23</v>
      </c>
      <c r="I57" s="9"/>
      <c r="J57" s="10" t="s">
        <v>109</v>
      </c>
      <c r="K57" s="12">
        <f>SUM(L60:L69)+SUM(L71:L73)</f>
        <v>60.585526315789473</v>
      </c>
      <c r="L57" s="9" t="s">
        <v>8</v>
      </c>
      <c r="M57" s="13">
        <f>(K55*K50)/K57*100</f>
        <v>8.2536133954613611</v>
      </c>
      <c r="N57" s="9" t="s">
        <v>23</v>
      </c>
      <c r="O57" s="9"/>
      <c r="P57" s="10" t="s">
        <v>109</v>
      </c>
      <c r="Q57" s="12">
        <f>SUM(R60:R69)+R71</f>
        <v>697.28571428571433</v>
      </c>
      <c r="R57" s="9" t="s">
        <v>8</v>
      </c>
      <c r="S57" s="13">
        <f>(Q55*Q50)/Q57*100</f>
        <v>11.123408382784969</v>
      </c>
      <c r="T57" s="9" t="s">
        <v>23</v>
      </c>
      <c r="U57" s="9"/>
      <c r="V57" s="10" t="s">
        <v>109</v>
      </c>
      <c r="W57" s="12">
        <f>SUM(X60:X69)+SUM(X71:X72)</f>
        <v>639.93939393939399</v>
      </c>
      <c r="X57" s="9" t="s">
        <v>8</v>
      </c>
      <c r="Y57" s="9"/>
      <c r="Z57" s="13">
        <f>(W55*W50)/W57*100</f>
        <v>14.666667004853471</v>
      </c>
      <c r="AA57" s="9" t="s">
        <v>23</v>
      </c>
    </row>
    <row r="58" spans="2:27" x14ac:dyDescent="0.2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2:27" ht="13.5" thickBot="1" x14ac:dyDescent="0.25">
      <c r="B59" s="9"/>
      <c r="C59" s="33" t="s">
        <v>49</v>
      </c>
      <c r="D59" s="9"/>
      <c r="E59" s="9" t="s">
        <v>8</v>
      </c>
      <c r="F59" s="9"/>
      <c r="G59" s="9"/>
      <c r="H59" s="9"/>
      <c r="I59" s="9"/>
      <c r="J59" s="33" t="s">
        <v>49</v>
      </c>
      <c r="K59" s="9"/>
      <c r="L59" s="9" t="s">
        <v>8</v>
      </c>
      <c r="M59" s="9"/>
      <c r="N59" s="9"/>
      <c r="O59" s="9"/>
      <c r="P59" s="33" t="s">
        <v>49</v>
      </c>
      <c r="Q59" s="9"/>
      <c r="R59" s="9"/>
      <c r="S59" s="9"/>
      <c r="T59" s="9"/>
      <c r="U59" s="9"/>
      <c r="V59" s="33"/>
      <c r="W59" s="9"/>
      <c r="X59" s="9"/>
      <c r="Y59" s="9"/>
      <c r="Z59" s="9"/>
      <c r="AA59" s="9"/>
    </row>
    <row r="60" spans="2:27" ht="13.5" thickBot="1" x14ac:dyDescent="0.25">
      <c r="B60" s="9"/>
      <c r="C60" s="1">
        <v>32</v>
      </c>
      <c r="D60" s="2" t="s">
        <v>11</v>
      </c>
      <c r="E60" s="3">
        <v>68</v>
      </c>
      <c r="F60" s="9"/>
      <c r="G60" s="9"/>
      <c r="H60" s="9"/>
      <c r="I60" s="9"/>
      <c r="J60" s="1">
        <v>64</v>
      </c>
      <c r="K60" s="2" t="s">
        <v>20</v>
      </c>
      <c r="L60" s="3">
        <v>14</v>
      </c>
      <c r="M60" s="9"/>
      <c r="N60" s="9"/>
      <c r="O60" s="9"/>
      <c r="P60" s="1">
        <v>64</v>
      </c>
      <c r="Q60" s="2" t="s">
        <v>20</v>
      </c>
      <c r="R60" s="3">
        <v>326</v>
      </c>
      <c r="S60" s="9"/>
      <c r="T60" s="9"/>
      <c r="U60" s="9"/>
      <c r="V60" s="1">
        <v>22</v>
      </c>
      <c r="W60" s="2" t="s">
        <v>28</v>
      </c>
      <c r="X60" s="3">
        <v>131</v>
      </c>
      <c r="Y60" s="9"/>
      <c r="Z60" s="9"/>
      <c r="AA60" s="9"/>
    </row>
    <row r="61" spans="2:27" ht="13.5" thickBot="1" x14ac:dyDescent="0.25">
      <c r="B61" s="9"/>
      <c r="C61" s="4">
        <v>15</v>
      </c>
      <c r="D61" s="5" t="s">
        <v>12</v>
      </c>
      <c r="E61" s="6">
        <v>43</v>
      </c>
      <c r="F61" s="9"/>
      <c r="G61" s="9"/>
      <c r="H61" s="9"/>
      <c r="I61" s="9"/>
      <c r="J61" s="4">
        <v>15</v>
      </c>
      <c r="K61" s="5" t="s">
        <v>12</v>
      </c>
      <c r="L61" s="6">
        <v>7</v>
      </c>
      <c r="M61" s="9"/>
      <c r="N61" s="9"/>
      <c r="O61" s="9"/>
      <c r="P61" s="4">
        <v>19</v>
      </c>
      <c r="Q61" s="5" t="s">
        <v>14</v>
      </c>
      <c r="R61" s="6">
        <v>86</v>
      </c>
      <c r="S61" s="9"/>
      <c r="T61" s="9"/>
      <c r="U61" s="9"/>
      <c r="V61" s="4">
        <v>64</v>
      </c>
      <c r="W61" s="5" t="s">
        <v>20</v>
      </c>
      <c r="X61" s="6">
        <v>112</v>
      </c>
      <c r="Y61" s="9"/>
      <c r="Z61" s="9"/>
      <c r="AA61" s="9"/>
    </row>
    <row r="62" spans="2:27" ht="13.5" thickBot="1" x14ac:dyDescent="0.25">
      <c r="B62" s="9"/>
      <c r="C62" s="4">
        <v>98</v>
      </c>
      <c r="D62" s="5" t="s">
        <v>13</v>
      </c>
      <c r="E62" s="6">
        <v>25</v>
      </c>
      <c r="F62" s="9"/>
      <c r="G62" s="9"/>
      <c r="H62" s="9"/>
      <c r="I62" s="9"/>
      <c r="J62" s="4">
        <v>45</v>
      </c>
      <c r="K62" s="5" t="s">
        <v>21</v>
      </c>
      <c r="L62" s="6">
        <v>7</v>
      </c>
      <c r="M62" s="9"/>
      <c r="N62" s="9"/>
      <c r="O62" s="9"/>
      <c r="P62" s="4">
        <v>4</v>
      </c>
      <c r="Q62" s="5" t="s">
        <v>18</v>
      </c>
      <c r="R62" s="6">
        <v>85</v>
      </c>
      <c r="S62" s="9"/>
      <c r="T62" s="9"/>
      <c r="U62" s="9"/>
      <c r="V62" s="4">
        <v>15</v>
      </c>
      <c r="W62" s="5" t="s">
        <v>12</v>
      </c>
      <c r="X62" s="6">
        <v>110</v>
      </c>
      <c r="Y62" s="9"/>
      <c r="Z62" s="9"/>
      <c r="AA62" s="9"/>
    </row>
    <row r="63" spans="2:27" ht="13.5" thickBot="1" x14ac:dyDescent="0.25">
      <c r="B63" s="9"/>
      <c r="C63" s="4">
        <v>19</v>
      </c>
      <c r="D63" s="5" t="s">
        <v>14</v>
      </c>
      <c r="E63" s="6">
        <v>23</v>
      </c>
      <c r="F63" s="9"/>
      <c r="G63" s="9"/>
      <c r="H63" s="9"/>
      <c r="I63" s="9"/>
      <c r="J63" s="4">
        <v>96</v>
      </c>
      <c r="K63" s="5" t="s">
        <v>25</v>
      </c>
      <c r="L63" s="6">
        <v>7</v>
      </c>
      <c r="M63" s="9"/>
      <c r="N63" s="9"/>
      <c r="O63" s="9"/>
      <c r="P63" s="4">
        <v>15</v>
      </c>
      <c r="Q63" s="5" t="s">
        <v>12</v>
      </c>
      <c r="R63" s="6">
        <v>49</v>
      </c>
      <c r="S63" s="9"/>
      <c r="T63" s="9"/>
      <c r="U63" s="9"/>
      <c r="V63" s="4">
        <v>4</v>
      </c>
      <c r="W63" s="5" t="s">
        <v>18</v>
      </c>
      <c r="X63" s="6">
        <v>91</v>
      </c>
      <c r="Y63" s="9"/>
      <c r="Z63" s="9"/>
      <c r="AA63" s="9"/>
    </row>
    <row r="64" spans="2:27" ht="13.5" thickBot="1" x14ac:dyDescent="0.25">
      <c r="B64" s="9"/>
      <c r="C64" s="4">
        <v>31</v>
      </c>
      <c r="D64" s="5" t="s">
        <v>15</v>
      </c>
      <c r="E64" s="6">
        <v>20</v>
      </c>
      <c r="F64" s="9"/>
      <c r="G64" s="9"/>
      <c r="H64" s="9"/>
      <c r="I64" s="9"/>
      <c r="J64" s="4">
        <v>2</v>
      </c>
      <c r="K64" s="5" t="s">
        <v>26</v>
      </c>
      <c r="L64" s="6">
        <v>5</v>
      </c>
      <c r="M64" s="9"/>
      <c r="N64" s="9"/>
      <c r="O64" s="9"/>
      <c r="P64" s="4">
        <v>78</v>
      </c>
      <c r="Q64" s="5" t="s">
        <v>32</v>
      </c>
      <c r="R64" s="6">
        <v>44</v>
      </c>
      <c r="S64" s="9"/>
      <c r="T64" s="9"/>
      <c r="U64" s="9"/>
      <c r="V64" s="4">
        <v>2</v>
      </c>
      <c r="W64" s="5" t="s">
        <v>26</v>
      </c>
      <c r="X64" s="6">
        <v>43</v>
      </c>
      <c r="Y64" s="9"/>
      <c r="Z64" s="9"/>
      <c r="AA64" s="9"/>
    </row>
    <row r="65" spans="2:27" ht="13.5" thickBot="1" x14ac:dyDescent="0.25">
      <c r="B65" s="9"/>
      <c r="C65" s="4">
        <v>115</v>
      </c>
      <c r="D65" s="5" t="s">
        <v>16</v>
      </c>
      <c r="E65" s="6">
        <v>19</v>
      </c>
      <c r="F65" s="9"/>
      <c r="G65" s="9"/>
      <c r="H65" s="9"/>
      <c r="I65" s="9"/>
      <c r="J65" s="4">
        <v>6</v>
      </c>
      <c r="K65" s="5" t="s">
        <v>17</v>
      </c>
      <c r="L65" s="6">
        <v>4</v>
      </c>
      <c r="M65" s="9"/>
      <c r="N65" s="9"/>
      <c r="O65" s="9"/>
      <c r="P65" s="4">
        <v>3</v>
      </c>
      <c r="Q65" s="5" t="s">
        <v>19</v>
      </c>
      <c r="R65" s="6">
        <v>31</v>
      </c>
      <c r="S65" s="9"/>
      <c r="T65" s="9"/>
      <c r="U65" s="9"/>
      <c r="V65" s="4">
        <v>98</v>
      </c>
      <c r="W65" s="5" t="s">
        <v>13</v>
      </c>
      <c r="X65" s="6">
        <v>37</v>
      </c>
      <c r="Y65" s="9"/>
      <c r="Z65" s="9"/>
      <c r="AA65" s="9"/>
    </row>
    <row r="66" spans="2:27" ht="13.5" thickBot="1" x14ac:dyDescent="0.25">
      <c r="B66" s="9"/>
      <c r="C66" s="4">
        <v>6</v>
      </c>
      <c r="D66" s="5" t="s">
        <v>17</v>
      </c>
      <c r="E66" s="6">
        <v>11</v>
      </c>
      <c r="F66" s="9"/>
      <c r="G66" s="9"/>
      <c r="H66" s="9"/>
      <c r="I66" s="9"/>
      <c r="J66" s="4">
        <v>77</v>
      </c>
      <c r="K66" s="5" t="s">
        <v>27</v>
      </c>
      <c r="L66" s="6">
        <v>4</v>
      </c>
      <c r="M66" s="9"/>
      <c r="N66" s="9"/>
      <c r="O66" s="9"/>
      <c r="P66" s="4">
        <v>6</v>
      </c>
      <c r="Q66" s="5" t="s">
        <v>17</v>
      </c>
      <c r="R66" s="6">
        <v>12</v>
      </c>
      <c r="S66" s="9"/>
      <c r="T66" s="9"/>
      <c r="U66" s="9"/>
      <c r="V66" s="4">
        <v>60</v>
      </c>
      <c r="W66" s="5" t="s">
        <v>35</v>
      </c>
      <c r="X66" s="6">
        <v>35</v>
      </c>
      <c r="Y66" s="9"/>
      <c r="Z66" s="9"/>
      <c r="AA66" s="9"/>
    </row>
    <row r="67" spans="2:27" ht="13.5" thickBot="1" x14ac:dyDescent="0.25">
      <c r="B67" s="9"/>
      <c r="C67" s="4">
        <v>4</v>
      </c>
      <c r="D67" s="5" t="s">
        <v>18</v>
      </c>
      <c r="E67" s="6">
        <v>10</v>
      </c>
      <c r="F67" s="9"/>
      <c r="G67" s="9"/>
      <c r="H67" s="9"/>
      <c r="I67" s="9"/>
      <c r="J67" s="4">
        <v>22</v>
      </c>
      <c r="K67" s="5" t="s">
        <v>28</v>
      </c>
      <c r="L67" s="6">
        <v>3</v>
      </c>
      <c r="M67" s="9"/>
      <c r="N67" s="9"/>
      <c r="O67" s="9"/>
      <c r="P67" s="4">
        <v>21</v>
      </c>
      <c r="Q67" s="5" t="s">
        <v>30</v>
      </c>
      <c r="R67" s="6">
        <v>12</v>
      </c>
      <c r="S67" s="9"/>
      <c r="T67" s="9"/>
      <c r="U67" s="9"/>
      <c r="V67" s="4">
        <v>91</v>
      </c>
      <c r="W67" s="5" t="s">
        <v>36</v>
      </c>
      <c r="X67" s="6">
        <v>28</v>
      </c>
      <c r="Y67" s="9"/>
      <c r="Z67" s="9"/>
      <c r="AA67" s="9"/>
    </row>
    <row r="68" spans="2:27" ht="13.5" thickBot="1" x14ac:dyDescent="0.25">
      <c r="B68" s="9"/>
      <c r="C68" s="4">
        <v>3</v>
      </c>
      <c r="D68" s="5" t="s">
        <v>19</v>
      </c>
      <c r="E68" s="6">
        <v>10</v>
      </c>
      <c r="F68" s="9"/>
      <c r="G68" s="9"/>
      <c r="H68" s="9"/>
      <c r="I68" s="9"/>
      <c r="J68" s="4">
        <v>70</v>
      </c>
      <c r="K68" s="5" t="s">
        <v>29</v>
      </c>
      <c r="L68" s="6">
        <v>3</v>
      </c>
      <c r="M68" s="9"/>
      <c r="N68" s="9"/>
      <c r="O68" s="9"/>
      <c r="P68" s="4">
        <v>54</v>
      </c>
      <c r="Q68" s="5" t="s">
        <v>33</v>
      </c>
      <c r="R68" s="6">
        <v>11</v>
      </c>
      <c r="S68" s="9"/>
      <c r="T68" s="9"/>
      <c r="U68" s="9"/>
      <c r="V68" s="4">
        <v>19</v>
      </c>
      <c r="W68" s="5" t="s">
        <v>14</v>
      </c>
      <c r="X68" s="6">
        <v>26</v>
      </c>
      <c r="Y68" s="9"/>
      <c r="Z68" s="9"/>
      <c r="AA68" s="9"/>
    </row>
    <row r="69" spans="2:27" ht="13.5" thickBot="1" x14ac:dyDescent="0.25">
      <c r="B69" s="9"/>
      <c r="C69" s="4">
        <v>64</v>
      </c>
      <c r="D69" s="5" t="s">
        <v>20</v>
      </c>
      <c r="E69" s="6">
        <v>9</v>
      </c>
      <c r="F69" s="9"/>
      <c r="G69" s="9"/>
      <c r="H69" s="9"/>
      <c r="I69" s="9"/>
      <c r="J69" s="4">
        <v>19</v>
      </c>
      <c r="K69" s="5" t="s">
        <v>14</v>
      </c>
      <c r="L69" s="6">
        <v>3</v>
      </c>
      <c r="M69" s="9"/>
      <c r="N69" s="9"/>
      <c r="O69" s="9"/>
      <c r="P69" s="4">
        <v>77</v>
      </c>
      <c r="Q69" s="5" t="s">
        <v>27</v>
      </c>
      <c r="R69" s="6">
        <v>10</v>
      </c>
      <c r="S69" s="9"/>
      <c r="T69" s="9"/>
      <c r="U69" s="16"/>
      <c r="V69" s="4">
        <v>6</v>
      </c>
      <c r="W69" s="5" t="s">
        <v>17</v>
      </c>
      <c r="X69" s="6">
        <v>15</v>
      </c>
      <c r="Y69" s="9"/>
      <c r="Z69" s="9"/>
      <c r="AA69" s="9"/>
    </row>
    <row r="70" spans="2:27" ht="13.5" thickBot="1" x14ac:dyDescent="0.25"/>
    <row r="71" spans="2:27" ht="13.5" thickBot="1" x14ac:dyDescent="0.25">
      <c r="C71" s="1">
        <v>77</v>
      </c>
      <c r="D71" s="2" t="s">
        <v>27</v>
      </c>
      <c r="E71" s="49">
        <v>1.2649006622516556</v>
      </c>
      <c r="J71" s="1">
        <v>4</v>
      </c>
      <c r="K71" s="2" t="s">
        <v>18</v>
      </c>
      <c r="L71" s="49">
        <v>1.4013157894736843</v>
      </c>
      <c r="P71" s="1">
        <v>91</v>
      </c>
      <c r="Q71" s="2" t="s">
        <v>36</v>
      </c>
      <c r="R71" s="49">
        <v>31.285714285714285</v>
      </c>
      <c r="V71" s="1">
        <v>77</v>
      </c>
      <c r="W71" s="1" t="s">
        <v>27</v>
      </c>
      <c r="X71" s="45">
        <v>1.1515151515151516</v>
      </c>
    </row>
    <row r="72" spans="2:27" ht="13.5" thickBot="1" x14ac:dyDescent="0.25">
      <c r="C72" s="4">
        <v>78</v>
      </c>
      <c r="D72" s="5" t="s">
        <v>32</v>
      </c>
      <c r="E72" s="50">
        <v>2.1456953642384105</v>
      </c>
      <c r="J72" s="4">
        <v>78</v>
      </c>
      <c r="K72" s="5" t="s">
        <v>32</v>
      </c>
      <c r="L72" s="50">
        <v>0.74342105263157898</v>
      </c>
      <c r="P72" s="24"/>
      <c r="Q72" s="24"/>
      <c r="R72" s="51"/>
      <c r="V72" s="1">
        <v>78</v>
      </c>
      <c r="W72" s="1" t="s">
        <v>32</v>
      </c>
      <c r="X72" s="45">
        <v>10.787878787878787</v>
      </c>
    </row>
    <row r="73" spans="2:27" ht="13.5" thickBot="1" x14ac:dyDescent="0.25">
      <c r="C73" s="4">
        <v>91</v>
      </c>
      <c r="D73" s="5" t="s">
        <v>36</v>
      </c>
      <c r="E73" s="50">
        <v>1.1324503311258278</v>
      </c>
      <c r="J73" s="4">
        <v>91</v>
      </c>
      <c r="K73" s="5" t="s">
        <v>36</v>
      </c>
      <c r="L73" s="50">
        <v>1.4407894736842106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tabSelected="1" workbookViewId="0"/>
  </sheetViews>
  <sheetFormatPr defaultRowHeight="12.75" x14ac:dyDescent="0.2"/>
  <cols>
    <col min="3" max="3" width="27.42578125" customWidth="1"/>
    <col min="7" max="7" width="37.85546875" customWidth="1"/>
    <col min="11" max="11" width="34" bestFit="1" customWidth="1"/>
    <col min="12" max="12" width="11.5703125" bestFit="1" customWidth="1"/>
  </cols>
  <sheetData>
    <row r="2" spans="2:13" x14ac:dyDescent="0.2">
      <c r="B2" t="s">
        <v>139</v>
      </c>
    </row>
    <row r="4" spans="2:13" ht="14.25" x14ac:dyDescent="0.2">
      <c r="C4" s="58" t="s">
        <v>138</v>
      </c>
      <c r="D4" s="58" t="s">
        <v>137</v>
      </c>
      <c r="E4" s="58" t="s">
        <v>136</v>
      </c>
      <c r="F4" s="58" t="s">
        <v>135</v>
      </c>
      <c r="G4" s="58" t="s">
        <v>134</v>
      </c>
      <c r="H4" s="58" t="s">
        <v>133</v>
      </c>
      <c r="K4" s="17" t="s">
        <v>145</v>
      </c>
    </row>
    <row r="5" spans="2:13" ht="14.25" x14ac:dyDescent="0.2">
      <c r="C5" s="56" t="s">
        <v>132</v>
      </c>
      <c r="D5" s="56" t="s">
        <v>115</v>
      </c>
      <c r="E5" s="56" t="s">
        <v>130</v>
      </c>
      <c r="F5" s="56" t="s">
        <v>114</v>
      </c>
      <c r="G5" s="56" t="s">
        <v>114</v>
      </c>
      <c r="H5" s="55">
        <v>2046</v>
      </c>
      <c r="K5" t="s">
        <v>144</v>
      </c>
      <c r="L5">
        <f>SUM(H6:H10)</f>
        <v>177</v>
      </c>
    </row>
    <row r="6" spans="2:13" ht="14.25" x14ac:dyDescent="0.2">
      <c r="C6" s="56" t="s">
        <v>131</v>
      </c>
      <c r="D6" s="56" t="s">
        <v>115</v>
      </c>
      <c r="E6" s="56" t="s">
        <v>130</v>
      </c>
      <c r="F6" s="56" t="s">
        <v>129</v>
      </c>
      <c r="G6" s="56" t="s">
        <v>12</v>
      </c>
      <c r="H6" s="55">
        <v>90</v>
      </c>
      <c r="K6" t="s">
        <v>143</v>
      </c>
      <c r="L6">
        <f>H5</f>
        <v>2046</v>
      </c>
    </row>
    <row r="7" spans="2:13" ht="14.25" x14ac:dyDescent="0.2">
      <c r="C7" s="56" t="s">
        <v>131</v>
      </c>
      <c r="D7" s="56" t="s">
        <v>115</v>
      </c>
      <c r="E7" s="56" t="s">
        <v>130</v>
      </c>
      <c r="F7" s="56" t="s">
        <v>128</v>
      </c>
      <c r="G7" s="56" t="s">
        <v>18</v>
      </c>
      <c r="H7" s="55">
        <v>69</v>
      </c>
      <c r="K7" t="s">
        <v>142</v>
      </c>
      <c r="L7">
        <v>16</v>
      </c>
    </row>
    <row r="8" spans="2:13" ht="14.25" x14ac:dyDescent="0.2">
      <c r="C8" s="56" t="s">
        <v>131</v>
      </c>
      <c r="D8" s="56" t="s">
        <v>115</v>
      </c>
      <c r="E8" s="56" t="s">
        <v>130</v>
      </c>
      <c r="F8" s="56" t="s">
        <v>127</v>
      </c>
      <c r="G8" s="56" t="s">
        <v>27</v>
      </c>
      <c r="H8" s="55">
        <v>1</v>
      </c>
      <c r="K8" t="s">
        <v>146</v>
      </c>
      <c r="L8">
        <f>SUM(H11:H44)</f>
        <v>8586</v>
      </c>
    </row>
    <row r="9" spans="2:13" ht="14.25" x14ac:dyDescent="0.2">
      <c r="C9" s="56" t="s">
        <v>131</v>
      </c>
      <c r="D9" s="56" t="s">
        <v>115</v>
      </c>
      <c r="E9" s="56" t="s">
        <v>130</v>
      </c>
      <c r="F9" s="56" t="s">
        <v>126</v>
      </c>
      <c r="G9" s="56" t="s">
        <v>32</v>
      </c>
      <c r="H9" s="55">
        <v>2</v>
      </c>
      <c r="K9" t="s">
        <v>147</v>
      </c>
      <c r="L9">
        <f>SUM(H45:H52)</f>
        <v>86201</v>
      </c>
    </row>
    <row r="10" spans="2:13" ht="14.25" x14ac:dyDescent="0.2">
      <c r="C10" s="56" t="s">
        <v>131</v>
      </c>
      <c r="D10" s="56" t="s">
        <v>115</v>
      </c>
      <c r="E10" s="56" t="s">
        <v>130</v>
      </c>
      <c r="F10" s="56" t="s">
        <v>124</v>
      </c>
      <c r="G10" s="56" t="s">
        <v>36</v>
      </c>
      <c r="H10" s="55">
        <v>15</v>
      </c>
      <c r="K10" t="s">
        <v>148</v>
      </c>
      <c r="L10">
        <v>135</v>
      </c>
    </row>
    <row r="11" spans="2:13" ht="14.25" x14ac:dyDescent="0.2">
      <c r="C11" s="56" t="s">
        <v>125</v>
      </c>
      <c r="D11" s="56" t="s">
        <v>115</v>
      </c>
      <c r="E11" s="56" t="s">
        <v>123</v>
      </c>
      <c r="F11" s="56" t="s">
        <v>129</v>
      </c>
      <c r="G11" s="56" t="s">
        <v>12</v>
      </c>
      <c r="H11" s="55">
        <v>48</v>
      </c>
    </row>
    <row r="12" spans="2:13" ht="14.25" x14ac:dyDescent="0.2">
      <c r="C12" s="56" t="s">
        <v>125</v>
      </c>
      <c r="D12" s="56" t="s">
        <v>115</v>
      </c>
      <c r="E12" s="56" t="s">
        <v>123</v>
      </c>
      <c r="F12" s="56" t="s">
        <v>128</v>
      </c>
      <c r="G12" s="56" t="s">
        <v>18</v>
      </c>
      <c r="H12" s="55">
        <v>48</v>
      </c>
      <c r="K12" t="s">
        <v>151</v>
      </c>
      <c r="L12" s="57">
        <f>L5/L6*100</f>
        <v>8.651026392961878</v>
      </c>
      <c r="M12" t="s">
        <v>23</v>
      </c>
    </row>
    <row r="13" spans="2:13" ht="14.25" x14ac:dyDescent="0.2">
      <c r="C13" s="56" t="s">
        <v>125</v>
      </c>
      <c r="D13" s="56" t="s">
        <v>115</v>
      </c>
      <c r="E13" s="56" t="s">
        <v>122</v>
      </c>
      <c r="F13" s="56" t="s">
        <v>129</v>
      </c>
      <c r="G13" s="56" t="s">
        <v>12</v>
      </c>
      <c r="H13" s="55">
        <v>8</v>
      </c>
      <c r="K13" t="s">
        <v>149</v>
      </c>
      <c r="L13" s="57">
        <f>L8/L9*100</f>
        <v>9.9604412941845215</v>
      </c>
      <c r="M13" t="s">
        <v>23</v>
      </c>
    </row>
    <row r="14" spans="2:13" ht="14.25" x14ac:dyDescent="0.2">
      <c r="C14" s="56" t="s">
        <v>125</v>
      </c>
      <c r="D14" s="56" t="s">
        <v>115</v>
      </c>
      <c r="E14" s="56" t="s">
        <v>122</v>
      </c>
      <c r="F14" s="56" t="s">
        <v>128</v>
      </c>
      <c r="G14" s="56" t="s">
        <v>18</v>
      </c>
      <c r="H14" s="55">
        <v>22</v>
      </c>
    </row>
    <row r="15" spans="2:13" ht="14.25" x14ac:dyDescent="0.2">
      <c r="C15" s="56" t="s">
        <v>125</v>
      </c>
      <c r="D15" s="56" t="s">
        <v>115</v>
      </c>
      <c r="E15" s="56" t="s">
        <v>122</v>
      </c>
      <c r="F15" s="56" t="s">
        <v>126</v>
      </c>
      <c r="G15" s="56" t="s">
        <v>32</v>
      </c>
      <c r="H15" s="55">
        <v>1</v>
      </c>
    </row>
    <row r="16" spans="2:13" ht="14.25" x14ac:dyDescent="0.2">
      <c r="C16" s="56" t="s">
        <v>125</v>
      </c>
      <c r="D16" s="56" t="s">
        <v>115</v>
      </c>
      <c r="E16" s="56" t="s">
        <v>122</v>
      </c>
      <c r="F16" s="56" t="s">
        <v>124</v>
      </c>
      <c r="G16" s="56" t="s">
        <v>36</v>
      </c>
      <c r="H16" s="55">
        <v>4</v>
      </c>
      <c r="K16" t="s">
        <v>140</v>
      </c>
    </row>
    <row r="17" spans="3:13" ht="14.25" x14ac:dyDescent="0.2">
      <c r="C17" s="56" t="s">
        <v>125</v>
      </c>
      <c r="D17" s="56" t="s">
        <v>115</v>
      </c>
      <c r="E17" s="56" t="s">
        <v>121</v>
      </c>
      <c r="F17" s="56" t="s">
        <v>129</v>
      </c>
      <c r="G17" s="56" t="s">
        <v>12</v>
      </c>
      <c r="H17" s="55">
        <v>350</v>
      </c>
      <c r="K17" t="s">
        <v>79</v>
      </c>
      <c r="L17" s="36">
        <f>L5/L7</f>
        <v>11.0625</v>
      </c>
      <c r="M17" t="s">
        <v>150</v>
      </c>
    </row>
    <row r="18" spans="3:13" ht="14.25" x14ac:dyDescent="0.2">
      <c r="C18" s="56" t="s">
        <v>125</v>
      </c>
      <c r="D18" s="56" t="s">
        <v>115</v>
      </c>
      <c r="E18" s="56" t="s">
        <v>121</v>
      </c>
      <c r="F18" s="56" t="s">
        <v>128</v>
      </c>
      <c r="G18" s="56" t="s">
        <v>18</v>
      </c>
      <c r="H18" s="55">
        <v>33</v>
      </c>
      <c r="K18" t="s">
        <v>141</v>
      </c>
      <c r="L18" s="36">
        <f>L8/L10</f>
        <v>63.6</v>
      </c>
      <c r="M18" t="s">
        <v>150</v>
      </c>
    </row>
    <row r="19" spans="3:13" ht="14.25" x14ac:dyDescent="0.2">
      <c r="C19" s="56" t="s">
        <v>125</v>
      </c>
      <c r="D19" s="56" t="s">
        <v>115</v>
      </c>
      <c r="E19" s="56" t="s">
        <v>121</v>
      </c>
      <c r="F19" s="56" t="s">
        <v>127</v>
      </c>
      <c r="G19" s="56" t="s">
        <v>27</v>
      </c>
      <c r="H19" s="55">
        <v>1</v>
      </c>
    </row>
    <row r="20" spans="3:13" ht="14.25" x14ac:dyDescent="0.2">
      <c r="C20" s="56" t="s">
        <v>125</v>
      </c>
      <c r="D20" s="56" t="s">
        <v>115</v>
      </c>
      <c r="E20" s="56" t="s">
        <v>121</v>
      </c>
      <c r="F20" s="56" t="s">
        <v>126</v>
      </c>
      <c r="G20" s="56" t="s">
        <v>32</v>
      </c>
      <c r="H20" s="55">
        <v>1</v>
      </c>
      <c r="K20" t="s">
        <v>152</v>
      </c>
    </row>
    <row r="21" spans="3:13" ht="14.25" x14ac:dyDescent="0.2">
      <c r="C21" s="56" t="s">
        <v>125</v>
      </c>
      <c r="D21" s="56" t="s">
        <v>115</v>
      </c>
      <c r="E21" s="56" t="s">
        <v>121</v>
      </c>
      <c r="F21" s="56" t="s">
        <v>124</v>
      </c>
      <c r="G21" s="56" t="s">
        <v>36</v>
      </c>
      <c r="H21" s="55">
        <v>5</v>
      </c>
      <c r="K21" t="s">
        <v>79</v>
      </c>
      <c r="L21" s="36">
        <f>L6/L7</f>
        <v>127.875</v>
      </c>
      <c r="M21" t="s">
        <v>150</v>
      </c>
    </row>
    <row r="22" spans="3:13" ht="14.25" x14ac:dyDescent="0.2">
      <c r="C22" s="56" t="s">
        <v>125</v>
      </c>
      <c r="D22" s="56" t="s">
        <v>115</v>
      </c>
      <c r="E22" s="56" t="s">
        <v>120</v>
      </c>
      <c r="F22" s="56" t="s">
        <v>129</v>
      </c>
      <c r="G22" s="56" t="s">
        <v>12</v>
      </c>
      <c r="H22" s="55">
        <v>2384</v>
      </c>
      <c r="K22" t="s">
        <v>141</v>
      </c>
      <c r="L22" s="36">
        <f>L9/L10</f>
        <v>638.52592592592589</v>
      </c>
      <c r="M22" t="s">
        <v>150</v>
      </c>
    </row>
    <row r="23" spans="3:13" ht="14.25" x14ac:dyDescent="0.2">
      <c r="C23" s="56" t="s">
        <v>125</v>
      </c>
      <c r="D23" s="56" t="s">
        <v>115</v>
      </c>
      <c r="E23" s="56" t="s">
        <v>120</v>
      </c>
      <c r="F23" s="56" t="s">
        <v>128</v>
      </c>
      <c r="G23" s="56" t="s">
        <v>18</v>
      </c>
      <c r="H23" s="55">
        <v>584</v>
      </c>
    </row>
    <row r="24" spans="3:13" ht="14.25" x14ac:dyDescent="0.2">
      <c r="C24" s="56" t="s">
        <v>125</v>
      </c>
      <c r="D24" s="56" t="s">
        <v>115</v>
      </c>
      <c r="E24" s="56" t="s">
        <v>120</v>
      </c>
      <c r="F24" s="56" t="s">
        <v>127</v>
      </c>
      <c r="G24" s="56" t="s">
        <v>27</v>
      </c>
      <c r="H24" s="55">
        <v>80</v>
      </c>
    </row>
    <row r="25" spans="3:13" ht="14.25" x14ac:dyDescent="0.2">
      <c r="C25" s="56" t="s">
        <v>125</v>
      </c>
      <c r="D25" s="56" t="s">
        <v>115</v>
      </c>
      <c r="E25" s="56" t="s">
        <v>120</v>
      </c>
      <c r="F25" s="56" t="s">
        <v>126</v>
      </c>
      <c r="G25" s="56" t="s">
        <v>32</v>
      </c>
      <c r="H25" s="55">
        <v>32</v>
      </c>
    </row>
    <row r="26" spans="3:13" ht="14.25" x14ac:dyDescent="0.2">
      <c r="C26" s="56" t="s">
        <v>125</v>
      </c>
      <c r="D26" s="56" t="s">
        <v>115</v>
      </c>
      <c r="E26" s="56" t="s">
        <v>120</v>
      </c>
      <c r="F26" s="56" t="s">
        <v>124</v>
      </c>
      <c r="G26" s="56" t="s">
        <v>36</v>
      </c>
      <c r="H26" s="55">
        <v>67</v>
      </c>
    </row>
    <row r="27" spans="3:13" ht="14.25" x14ac:dyDescent="0.2">
      <c r="C27" s="56" t="s">
        <v>125</v>
      </c>
      <c r="D27" s="56" t="s">
        <v>115</v>
      </c>
      <c r="E27" s="56" t="s">
        <v>119</v>
      </c>
      <c r="F27" s="56" t="s">
        <v>129</v>
      </c>
      <c r="G27" s="56" t="s">
        <v>12</v>
      </c>
      <c r="H27" s="55">
        <v>2</v>
      </c>
    </row>
    <row r="28" spans="3:13" ht="14.25" x14ac:dyDescent="0.2">
      <c r="C28" s="56" t="s">
        <v>125</v>
      </c>
      <c r="D28" s="56" t="s">
        <v>115</v>
      </c>
      <c r="E28" s="56" t="s">
        <v>119</v>
      </c>
      <c r="F28" s="56" t="s">
        <v>128</v>
      </c>
      <c r="G28" s="56" t="s">
        <v>18</v>
      </c>
      <c r="H28" s="55">
        <v>21</v>
      </c>
    </row>
    <row r="29" spans="3:13" ht="14.25" x14ac:dyDescent="0.2">
      <c r="C29" s="56" t="s">
        <v>125</v>
      </c>
      <c r="D29" s="56" t="s">
        <v>115</v>
      </c>
      <c r="E29" s="56" t="s">
        <v>119</v>
      </c>
      <c r="F29" s="56" t="s">
        <v>127</v>
      </c>
      <c r="G29" s="56" t="s">
        <v>27</v>
      </c>
      <c r="H29" s="55">
        <v>1</v>
      </c>
    </row>
    <row r="30" spans="3:13" ht="14.25" x14ac:dyDescent="0.2">
      <c r="C30" s="56" t="s">
        <v>125</v>
      </c>
      <c r="D30" s="56" t="s">
        <v>115</v>
      </c>
      <c r="E30" s="56" t="s">
        <v>119</v>
      </c>
      <c r="F30" s="56" t="s">
        <v>126</v>
      </c>
      <c r="G30" s="56" t="s">
        <v>32</v>
      </c>
      <c r="H30" s="55">
        <v>4</v>
      </c>
    </row>
    <row r="31" spans="3:13" ht="14.25" x14ac:dyDescent="0.2">
      <c r="C31" s="56" t="s">
        <v>125</v>
      </c>
      <c r="D31" s="56" t="s">
        <v>115</v>
      </c>
      <c r="E31" s="56" t="s">
        <v>118</v>
      </c>
      <c r="F31" s="56" t="s">
        <v>129</v>
      </c>
      <c r="G31" s="56" t="s">
        <v>12</v>
      </c>
      <c r="H31" s="55">
        <v>259</v>
      </c>
    </row>
    <row r="32" spans="3:13" ht="14.25" x14ac:dyDescent="0.2">
      <c r="C32" s="56" t="s">
        <v>125</v>
      </c>
      <c r="D32" s="56" t="s">
        <v>115</v>
      </c>
      <c r="E32" s="56" t="s">
        <v>118</v>
      </c>
      <c r="F32" s="56" t="s">
        <v>128</v>
      </c>
      <c r="G32" s="56" t="s">
        <v>18</v>
      </c>
      <c r="H32" s="55">
        <v>102</v>
      </c>
    </row>
    <row r="33" spans="3:8" ht="14.25" x14ac:dyDescent="0.2">
      <c r="C33" s="56" t="s">
        <v>125</v>
      </c>
      <c r="D33" s="56" t="s">
        <v>115</v>
      </c>
      <c r="E33" s="56" t="s">
        <v>118</v>
      </c>
      <c r="F33" s="56" t="s">
        <v>126</v>
      </c>
      <c r="G33" s="56" t="s">
        <v>32</v>
      </c>
      <c r="H33" s="55">
        <v>19</v>
      </c>
    </row>
    <row r="34" spans="3:8" ht="14.25" x14ac:dyDescent="0.2">
      <c r="C34" s="56" t="s">
        <v>125</v>
      </c>
      <c r="D34" s="56" t="s">
        <v>115</v>
      </c>
      <c r="E34" s="56" t="s">
        <v>118</v>
      </c>
      <c r="F34" s="56" t="s">
        <v>124</v>
      </c>
      <c r="G34" s="56" t="s">
        <v>36</v>
      </c>
      <c r="H34" s="55">
        <v>19</v>
      </c>
    </row>
    <row r="35" spans="3:8" ht="14.25" x14ac:dyDescent="0.2">
      <c r="C35" s="56" t="s">
        <v>125</v>
      </c>
      <c r="D35" s="56" t="s">
        <v>115</v>
      </c>
      <c r="E35" s="56" t="s">
        <v>117</v>
      </c>
      <c r="F35" s="56" t="s">
        <v>129</v>
      </c>
      <c r="G35" s="56" t="s">
        <v>12</v>
      </c>
      <c r="H35" s="55">
        <v>2541</v>
      </c>
    </row>
    <row r="36" spans="3:8" ht="14.25" x14ac:dyDescent="0.2">
      <c r="C36" s="56" t="s">
        <v>125</v>
      </c>
      <c r="D36" s="56" t="s">
        <v>115</v>
      </c>
      <c r="E36" s="56" t="s">
        <v>117</v>
      </c>
      <c r="F36" s="56" t="s">
        <v>128</v>
      </c>
      <c r="G36" s="56" t="s">
        <v>18</v>
      </c>
      <c r="H36" s="55">
        <v>329</v>
      </c>
    </row>
    <row r="37" spans="3:8" ht="14.25" x14ac:dyDescent="0.2">
      <c r="C37" s="56" t="s">
        <v>125</v>
      </c>
      <c r="D37" s="56" t="s">
        <v>115</v>
      </c>
      <c r="E37" s="56" t="s">
        <v>117</v>
      </c>
      <c r="F37" s="56" t="s">
        <v>127</v>
      </c>
      <c r="G37" s="56" t="s">
        <v>27</v>
      </c>
      <c r="H37" s="55">
        <v>51</v>
      </c>
    </row>
    <row r="38" spans="3:8" ht="14.25" x14ac:dyDescent="0.2">
      <c r="C38" s="56" t="s">
        <v>125</v>
      </c>
      <c r="D38" s="56" t="s">
        <v>115</v>
      </c>
      <c r="E38" s="56" t="s">
        <v>117</v>
      </c>
      <c r="F38" s="56" t="s">
        <v>126</v>
      </c>
      <c r="G38" s="56" t="s">
        <v>32</v>
      </c>
      <c r="H38" s="55">
        <v>95</v>
      </c>
    </row>
    <row r="39" spans="3:8" ht="14.25" x14ac:dyDescent="0.2">
      <c r="C39" s="56" t="s">
        <v>125</v>
      </c>
      <c r="D39" s="56" t="s">
        <v>115</v>
      </c>
      <c r="E39" s="56" t="s">
        <v>117</v>
      </c>
      <c r="F39" s="56" t="s">
        <v>124</v>
      </c>
      <c r="G39" s="56" t="s">
        <v>36</v>
      </c>
      <c r="H39" s="55">
        <v>47</v>
      </c>
    </row>
    <row r="40" spans="3:8" ht="14.25" x14ac:dyDescent="0.2">
      <c r="C40" s="56" t="s">
        <v>125</v>
      </c>
      <c r="D40" s="56" t="s">
        <v>115</v>
      </c>
      <c r="E40" s="56" t="s">
        <v>92</v>
      </c>
      <c r="F40" s="56" t="s">
        <v>129</v>
      </c>
      <c r="G40" s="56" t="s">
        <v>12</v>
      </c>
      <c r="H40" s="55">
        <v>880</v>
      </c>
    </row>
    <row r="41" spans="3:8" ht="14.25" x14ac:dyDescent="0.2">
      <c r="C41" s="56" t="s">
        <v>125</v>
      </c>
      <c r="D41" s="56" t="s">
        <v>115</v>
      </c>
      <c r="E41" s="56" t="s">
        <v>92</v>
      </c>
      <c r="F41" s="56" t="s">
        <v>128</v>
      </c>
      <c r="G41" s="56" t="s">
        <v>18</v>
      </c>
      <c r="H41" s="55">
        <v>307</v>
      </c>
    </row>
    <row r="42" spans="3:8" ht="14.25" x14ac:dyDescent="0.2">
      <c r="C42" s="56" t="s">
        <v>125</v>
      </c>
      <c r="D42" s="56" t="s">
        <v>115</v>
      </c>
      <c r="E42" s="56" t="s">
        <v>92</v>
      </c>
      <c r="F42" s="56" t="s">
        <v>127</v>
      </c>
      <c r="G42" s="56" t="s">
        <v>27</v>
      </c>
      <c r="H42" s="55">
        <v>57</v>
      </c>
    </row>
    <row r="43" spans="3:8" ht="14.25" x14ac:dyDescent="0.2">
      <c r="C43" s="56" t="s">
        <v>125</v>
      </c>
      <c r="D43" s="56" t="s">
        <v>115</v>
      </c>
      <c r="E43" s="56" t="s">
        <v>92</v>
      </c>
      <c r="F43" s="56" t="s">
        <v>126</v>
      </c>
      <c r="G43" s="56" t="s">
        <v>32</v>
      </c>
      <c r="H43" s="55">
        <v>170</v>
      </c>
    </row>
    <row r="44" spans="3:8" ht="14.25" x14ac:dyDescent="0.2">
      <c r="C44" s="56" t="s">
        <v>125</v>
      </c>
      <c r="D44" s="56" t="s">
        <v>115</v>
      </c>
      <c r="E44" s="56" t="s">
        <v>92</v>
      </c>
      <c r="F44" s="56" t="s">
        <v>124</v>
      </c>
      <c r="G44" s="56" t="s">
        <v>36</v>
      </c>
      <c r="H44" s="55">
        <v>14</v>
      </c>
    </row>
    <row r="45" spans="3:8" ht="14.25" x14ac:dyDescent="0.2">
      <c r="C45" s="56" t="s">
        <v>116</v>
      </c>
      <c r="D45" s="56" t="s">
        <v>115</v>
      </c>
      <c r="E45" s="56" t="s">
        <v>123</v>
      </c>
      <c r="F45" s="56" t="s">
        <v>114</v>
      </c>
      <c r="G45" s="56" t="s">
        <v>114</v>
      </c>
      <c r="H45" s="55">
        <v>688</v>
      </c>
    </row>
    <row r="46" spans="3:8" ht="14.25" x14ac:dyDescent="0.2">
      <c r="C46" s="56" t="s">
        <v>116</v>
      </c>
      <c r="D46" s="56" t="s">
        <v>115</v>
      </c>
      <c r="E46" s="56" t="s">
        <v>122</v>
      </c>
      <c r="F46" s="56" t="s">
        <v>114</v>
      </c>
      <c r="G46" s="56" t="s">
        <v>114</v>
      </c>
      <c r="H46" s="55">
        <v>327</v>
      </c>
    </row>
    <row r="47" spans="3:8" ht="14.25" x14ac:dyDescent="0.2">
      <c r="C47" s="56" t="s">
        <v>116</v>
      </c>
      <c r="D47" s="56" t="s">
        <v>115</v>
      </c>
      <c r="E47" s="56" t="s">
        <v>121</v>
      </c>
      <c r="F47" s="56" t="s">
        <v>114</v>
      </c>
      <c r="G47" s="56" t="s">
        <v>114</v>
      </c>
      <c r="H47" s="55">
        <v>2419</v>
      </c>
    </row>
    <row r="48" spans="3:8" ht="14.25" x14ac:dyDescent="0.2">
      <c r="C48" s="56" t="s">
        <v>116</v>
      </c>
      <c r="D48" s="56" t="s">
        <v>115</v>
      </c>
      <c r="E48" s="56" t="s">
        <v>120</v>
      </c>
      <c r="F48" s="56" t="s">
        <v>114</v>
      </c>
      <c r="G48" s="56" t="s">
        <v>114</v>
      </c>
      <c r="H48" s="55">
        <v>35621</v>
      </c>
    </row>
    <row r="49" spans="3:8" ht="14.25" x14ac:dyDescent="0.2">
      <c r="C49" s="56" t="s">
        <v>116</v>
      </c>
      <c r="D49" s="56" t="s">
        <v>115</v>
      </c>
      <c r="E49" s="56" t="s">
        <v>119</v>
      </c>
      <c r="F49" s="56" t="s">
        <v>114</v>
      </c>
      <c r="G49" s="56" t="s">
        <v>114</v>
      </c>
      <c r="H49" s="55">
        <v>150</v>
      </c>
    </row>
    <row r="50" spans="3:8" ht="14.25" x14ac:dyDescent="0.2">
      <c r="C50" s="56" t="s">
        <v>116</v>
      </c>
      <c r="D50" s="56" t="s">
        <v>115</v>
      </c>
      <c r="E50" s="56" t="s">
        <v>118</v>
      </c>
      <c r="F50" s="56" t="s">
        <v>114</v>
      </c>
      <c r="G50" s="56" t="s">
        <v>114</v>
      </c>
      <c r="H50" s="55">
        <v>5200</v>
      </c>
    </row>
    <row r="51" spans="3:8" ht="14.25" x14ac:dyDescent="0.2">
      <c r="C51" s="56" t="s">
        <v>116</v>
      </c>
      <c r="D51" s="56" t="s">
        <v>115</v>
      </c>
      <c r="E51" s="56" t="s">
        <v>117</v>
      </c>
      <c r="F51" s="56" t="s">
        <v>114</v>
      </c>
      <c r="G51" s="56" t="s">
        <v>114</v>
      </c>
      <c r="H51" s="55">
        <v>22377</v>
      </c>
    </row>
    <row r="52" spans="3:8" ht="14.25" x14ac:dyDescent="0.2">
      <c r="C52" s="56" t="s">
        <v>116</v>
      </c>
      <c r="D52" s="56" t="s">
        <v>115</v>
      </c>
      <c r="E52" s="56" t="s">
        <v>92</v>
      </c>
      <c r="F52" s="56" t="s">
        <v>114</v>
      </c>
      <c r="G52" s="56" t="s">
        <v>114</v>
      </c>
      <c r="H52" s="55">
        <v>19419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cigarette butts</vt:lpstr>
      <vt:lpstr>plastic bags</vt:lpstr>
      <vt:lpstr>bottle caps</vt:lpstr>
      <vt:lpstr>cotton buds</vt:lpstr>
      <vt:lpstr>refund bottles and cans</vt:lpstr>
      <vt:lpstr>Germany beverage litter</vt:lpstr>
    </vt:vector>
  </TitlesOfParts>
  <Company>ARCADIS Belgium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Acoleyen, Mike</dc:creator>
  <cp:lastModifiedBy>Van Acoleyen, Mike</cp:lastModifiedBy>
  <dcterms:created xsi:type="dcterms:W3CDTF">2014-04-17T14:24:13Z</dcterms:created>
  <dcterms:modified xsi:type="dcterms:W3CDTF">2014-07-01T16:10:02Z</dcterms:modified>
</cp:coreProperties>
</file>